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6815" windowHeight="7800" activeTab="5"/>
  </bookViews>
  <sheets>
    <sheet name="ปร.4(ก)" sheetId="3" r:id="rId1"/>
    <sheet name="ปร.4(ข)" sheetId="5" r:id="rId2"/>
    <sheet name="ปร.4(พ)" sheetId="4" r:id="rId3"/>
    <sheet name="ปร.5" sheetId="2" r:id="rId4"/>
    <sheet name="ปร.6" sheetId="1" r:id="rId5"/>
    <sheet name="Factor F" sheetId="6" r:id="rId6"/>
    <sheet name="F_อาคาร" sheetId="7" state="hidden" r:id="rId7"/>
  </sheets>
  <definedNames>
    <definedName name="_xlnm.Print_Area" localSheetId="6">F_อาคาร!$D$9:$P$41</definedName>
    <definedName name="_xlnm.Print_Area" localSheetId="5">'Factor F'!$A$1:$L$35</definedName>
    <definedName name="_xlnm.Print_Titles" localSheetId="0">'ปร.4(ก)'!$30:$34</definedName>
    <definedName name="_xlnm.Print_Titles" localSheetId="1">'ปร.4(ข)'!$30:$34</definedName>
  </definedNames>
  <calcPr calcId="125725"/>
</workbook>
</file>

<file path=xl/calcChain.xml><?xml version="1.0" encoding="utf-8"?>
<calcChain xmlns="http://schemas.openxmlformats.org/spreadsheetml/2006/main">
  <c r="P39" i="7"/>
  <c r="O39"/>
  <c r="N39"/>
  <c r="M39"/>
  <c r="K39"/>
  <c r="J39"/>
  <c r="I39"/>
  <c r="H39"/>
  <c r="P38"/>
  <c r="O38"/>
  <c r="N38"/>
  <c r="M38"/>
  <c r="K38"/>
  <c r="J38"/>
  <c r="I38"/>
  <c r="H38"/>
  <c r="P37"/>
  <c r="O37"/>
  <c r="N37"/>
  <c r="M37"/>
  <c r="K37"/>
  <c r="J37"/>
  <c r="I37"/>
  <c r="H37"/>
  <c r="P36"/>
  <c r="O36"/>
  <c r="N36"/>
  <c r="M36"/>
  <c r="K36"/>
  <c r="J36"/>
  <c r="I36"/>
  <c r="H36"/>
  <c r="P35"/>
  <c r="O35"/>
  <c r="N35"/>
  <c r="M35"/>
  <c r="K35"/>
  <c r="J35"/>
  <c r="I35"/>
  <c r="H35"/>
  <c r="P34"/>
  <c r="O34"/>
  <c r="N34"/>
  <c r="M34"/>
  <c r="K34"/>
  <c r="J34"/>
  <c r="I34"/>
  <c r="H34"/>
  <c r="P33"/>
  <c r="O33"/>
  <c r="N33"/>
  <c r="M33"/>
  <c r="K33"/>
  <c r="J33"/>
  <c r="I33"/>
  <c r="H33"/>
  <c r="P32"/>
  <c r="O32"/>
  <c r="N32"/>
  <c r="M32"/>
  <c r="K32"/>
  <c r="J32"/>
  <c r="I32"/>
  <c r="H32"/>
  <c r="P31"/>
  <c r="O31"/>
  <c r="N31"/>
  <c r="M31"/>
  <c r="K31"/>
  <c r="J31"/>
  <c r="I31"/>
  <c r="H31"/>
  <c r="P30"/>
  <c r="O30"/>
  <c r="N30"/>
  <c r="M30"/>
  <c r="K30"/>
  <c r="J30"/>
  <c r="I30"/>
  <c r="H30"/>
  <c r="P29"/>
  <c r="O29"/>
  <c r="N29"/>
  <c r="M29"/>
  <c r="K29"/>
  <c r="J29"/>
  <c r="I29"/>
  <c r="H29"/>
  <c r="P28"/>
  <c r="O28"/>
  <c r="N28"/>
  <c r="M28"/>
  <c r="K28"/>
  <c r="J28"/>
  <c r="I28"/>
  <c r="H28"/>
  <c r="P27"/>
  <c r="O27"/>
  <c r="N27"/>
  <c r="M27"/>
  <c r="K27"/>
  <c r="J27"/>
  <c r="I27"/>
  <c r="H27"/>
  <c r="P26"/>
  <c r="O26"/>
  <c r="N26"/>
  <c r="M26"/>
  <c r="K26"/>
  <c r="J26"/>
  <c r="I26"/>
  <c r="H26"/>
  <c r="P25"/>
  <c r="O25"/>
  <c r="N25"/>
  <c r="M25"/>
  <c r="K25"/>
  <c r="J25"/>
  <c r="I25"/>
  <c r="H25"/>
  <c r="P24"/>
  <c r="O24"/>
  <c r="N24"/>
  <c r="M24"/>
  <c r="K24"/>
  <c r="J24"/>
  <c r="I24"/>
  <c r="H24"/>
  <c r="P23"/>
  <c r="O23"/>
  <c r="N23"/>
  <c r="M23"/>
  <c r="K23"/>
  <c r="J23"/>
  <c r="I23"/>
  <c r="H23"/>
  <c r="P22"/>
  <c r="O22"/>
  <c r="N22"/>
  <c r="M22"/>
  <c r="K22"/>
  <c r="J22"/>
  <c r="I22"/>
  <c r="H22"/>
  <c r="P21"/>
  <c r="O21"/>
  <c r="N21"/>
  <c r="M21"/>
  <c r="K21"/>
  <c r="J21"/>
  <c r="I21"/>
  <c r="H21"/>
  <c r="P20"/>
  <c r="O20"/>
  <c r="N20"/>
  <c r="M20"/>
  <c r="K20"/>
  <c r="J20"/>
  <c r="I20"/>
  <c r="H20"/>
  <c r="P19"/>
  <c r="O19"/>
  <c r="N19"/>
  <c r="M19"/>
  <c r="K19"/>
  <c r="J19"/>
  <c r="I19"/>
  <c r="H19"/>
  <c r="P18"/>
  <c r="O18"/>
  <c r="N18"/>
  <c r="M18"/>
  <c r="K18"/>
  <c r="J18"/>
  <c r="I18"/>
  <c r="H18"/>
  <c r="P17"/>
  <c r="O17"/>
  <c r="N17"/>
  <c r="M17"/>
  <c r="K17"/>
  <c r="J17"/>
  <c r="I17"/>
  <c r="H17"/>
  <c r="P16"/>
  <c r="O16"/>
  <c r="N16"/>
  <c r="M16"/>
  <c r="K16"/>
  <c r="J16"/>
  <c r="I16"/>
  <c r="H16"/>
  <c r="C2" i="6"/>
  <c r="A12" i="1"/>
  <c r="A11"/>
  <c r="C4"/>
  <c r="B4" i="6" s="1"/>
  <c r="I3" i="1"/>
  <c r="K3" i="6" s="1"/>
  <c r="D3" i="1"/>
  <c r="C3" i="6" s="1"/>
  <c r="D2" i="1"/>
  <c r="L92" i="2"/>
  <c r="L93" s="1"/>
  <c r="L87"/>
  <c r="K46"/>
  <c r="M46" s="1"/>
  <c r="M55" s="1"/>
  <c r="M56" s="1"/>
  <c r="M6"/>
  <c r="J6" i="1" s="1"/>
  <c r="H6" i="2"/>
  <c r="E6" i="1" s="1"/>
  <c r="M3" i="2"/>
  <c r="M39" s="1"/>
  <c r="M75" s="1"/>
  <c r="F3"/>
  <c r="F39" s="1"/>
  <c r="F75" s="1"/>
  <c r="E2"/>
  <c r="E38" s="1"/>
  <c r="E74" s="1"/>
  <c r="H53" i="4"/>
  <c r="H28"/>
  <c r="H9"/>
  <c r="H5"/>
  <c r="D5"/>
  <c r="H4"/>
  <c r="D4"/>
  <c r="G3"/>
  <c r="G32" s="1"/>
  <c r="D3"/>
  <c r="D32" s="1"/>
  <c r="C2"/>
  <c r="C31" s="1"/>
  <c r="L53" i="5"/>
  <c r="K53"/>
  <c r="I53"/>
  <c r="L39"/>
  <c r="K39"/>
  <c r="I39"/>
  <c r="L38"/>
  <c r="K38"/>
  <c r="I38"/>
  <c r="L37"/>
  <c r="K37"/>
  <c r="I37"/>
  <c r="L28"/>
  <c r="K28"/>
  <c r="I28"/>
  <c r="L15"/>
  <c r="K15"/>
  <c r="I15"/>
  <c r="L14"/>
  <c r="K14"/>
  <c r="I14"/>
  <c r="L13"/>
  <c r="K13"/>
  <c r="I13"/>
  <c r="L12"/>
  <c r="K12"/>
  <c r="I12"/>
  <c r="L11"/>
  <c r="K11"/>
  <c r="I11"/>
  <c r="K4"/>
  <c r="D4"/>
  <c r="J3"/>
  <c r="J32" s="1"/>
  <c r="D3"/>
  <c r="D32" s="1"/>
  <c r="C2"/>
  <c r="C31" s="1"/>
  <c r="K220" i="3"/>
  <c r="K221" s="1"/>
  <c r="I220"/>
  <c r="I221" s="1"/>
  <c r="K217"/>
  <c r="I217"/>
  <c r="K216"/>
  <c r="I216"/>
  <c r="K215"/>
  <c r="I215"/>
  <c r="K212"/>
  <c r="I212"/>
  <c r="K211"/>
  <c r="I211"/>
  <c r="K208"/>
  <c r="I208"/>
  <c r="K207"/>
  <c r="I207"/>
  <c r="K200"/>
  <c r="I200"/>
  <c r="K199"/>
  <c r="I199"/>
  <c r="K198"/>
  <c r="I198"/>
  <c r="K197"/>
  <c r="I197"/>
  <c r="K196"/>
  <c r="I196"/>
  <c r="K193"/>
  <c r="I193"/>
  <c r="K192"/>
  <c r="I192"/>
  <c r="K191"/>
  <c r="I191"/>
  <c r="K190"/>
  <c r="I190"/>
  <c r="K187"/>
  <c r="I187"/>
  <c r="K186"/>
  <c r="I186"/>
  <c r="K185"/>
  <c r="I185"/>
  <c r="K184"/>
  <c r="I184"/>
  <c r="K183"/>
  <c r="I183"/>
  <c r="K160"/>
  <c r="I160"/>
  <c r="K159"/>
  <c r="I159"/>
  <c r="K158"/>
  <c r="I158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2"/>
  <c r="I142"/>
  <c r="K141"/>
  <c r="I141"/>
  <c r="K140"/>
  <c r="I140"/>
  <c r="K138"/>
  <c r="I138"/>
  <c r="K137"/>
  <c r="I137"/>
  <c r="K136"/>
  <c r="I136"/>
  <c r="K135"/>
  <c r="I135"/>
  <c r="K134"/>
  <c r="I134"/>
  <c r="K127"/>
  <c r="I127"/>
  <c r="K126"/>
  <c r="I126"/>
  <c r="K125"/>
  <c r="I125"/>
  <c r="K124"/>
  <c r="I124"/>
  <c r="K123"/>
  <c r="I123"/>
  <c r="K122"/>
  <c r="I122"/>
  <c r="K121"/>
  <c r="I121"/>
  <c r="K118"/>
  <c r="I118"/>
  <c r="K117"/>
  <c r="I117"/>
  <c r="K112"/>
  <c r="I112"/>
  <c r="K111"/>
  <c r="I111"/>
  <c r="K110"/>
  <c r="I110"/>
  <c r="K109"/>
  <c r="I109"/>
  <c r="K108"/>
  <c r="I108"/>
  <c r="K104"/>
  <c r="I104"/>
  <c r="K103"/>
  <c r="I103"/>
  <c r="K102"/>
  <c r="I102"/>
  <c r="K101"/>
  <c r="I101"/>
  <c r="K98"/>
  <c r="I98"/>
  <c r="K97"/>
  <c r="I97"/>
  <c r="K96"/>
  <c r="I96"/>
  <c r="K95"/>
  <c r="I95"/>
  <c r="K94"/>
  <c r="I94"/>
  <c r="K93"/>
  <c r="I93"/>
  <c r="K90"/>
  <c r="I90"/>
  <c r="K89"/>
  <c r="I89"/>
  <c r="K88"/>
  <c r="I88"/>
  <c r="K87"/>
  <c r="I87"/>
  <c r="K86"/>
  <c r="I86"/>
  <c r="K85"/>
  <c r="I85"/>
  <c r="K72"/>
  <c r="I72"/>
  <c r="K71"/>
  <c r="I71"/>
  <c r="K70"/>
  <c r="I70"/>
  <c r="K69"/>
  <c r="I69"/>
  <c r="K68"/>
  <c r="I68"/>
  <c r="K63"/>
  <c r="I63"/>
  <c r="K62"/>
  <c r="I62"/>
  <c r="K61"/>
  <c r="I61"/>
  <c r="K60"/>
  <c r="I60"/>
  <c r="K54"/>
  <c r="K55" s="1"/>
  <c r="I54"/>
  <c r="I55" s="1"/>
  <c r="K51"/>
  <c r="I51"/>
  <c r="K50"/>
  <c r="I50"/>
  <c r="K49"/>
  <c r="I49"/>
  <c r="K48"/>
  <c r="K47"/>
  <c r="K46"/>
  <c r="I46"/>
  <c r="K44"/>
  <c r="K45" s="1"/>
  <c r="I44"/>
  <c r="K41"/>
  <c r="I41"/>
  <c r="K40"/>
  <c r="I40"/>
  <c r="K39"/>
  <c r="I39"/>
  <c r="J32"/>
  <c r="D32"/>
  <c r="C31"/>
  <c r="H12" i="1" l="1"/>
  <c r="A56" i="2"/>
  <c r="A93"/>
  <c r="H13" i="1"/>
  <c r="K105" i="3"/>
  <c r="L46"/>
  <c r="L51"/>
  <c r="L60"/>
  <c r="L62"/>
  <c r="L90"/>
  <c r="L94"/>
  <c r="L96"/>
  <c r="L98"/>
  <c r="L111"/>
  <c r="L185"/>
  <c r="L191"/>
  <c r="L193"/>
  <c r="L215"/>
  <c r="L217"/>
  <c r="L44"/>
  <c r="L50"/>
  <c r="L63"/>
  <c r="L71"/>
  <c r="L87"/>
  <c r="L89"/>
  <c r="L95"/>
  <c r="L103"/>
  <c r="L110"/>
  <c r="L184"/>
  <c r="I201"/>
  <c r="L137"/>
  <c r="L154"/>
  <c r="K52"/>
  <c r="K194"/>
  <c r="L192"/>
  <c r="I42"/>
  <c r="K119"/>
  <c r="K161"/>
  <c r="I209"/>
  <c r="I73"/>
  <c r="L118"/>
  <c r="L122"/>
  <c r="L134"/>
  <c r="L136"/>
  <c r="L138"/>
  <c r="L141"/>
  <c r="L151"/>
  <c r="L158"/>
  <c r="L160"/>
  <c r="L207"/>
  <c r="L93"/>
  <c r="L212"/>
  <c r="K218"/>
  <c r="K227" s="1"/>
  <c r="L40"/>
  <c r="L104"/>
  <c r="L109"/>
  <c r="L124"/>
  <c r="L39"/>
  <c r="L41"/>
  <c r="L121"/>
  <c r="L123"/>
  <c r="L125"/>
  <c r="L127"/>
  <c r="L135"/>
  <c r="L142"/>
  <c r="L146"/>
  <c r="L148"/>
  <c r="L150"/>
  <c r="L152"/>
  <c r="L198"/>
  <c r="L200"/>
  <c r="L208"/>
  <c r="I52"/>
  <c r="I91"/>
  <c r="L88"/>
  <c r="L101"/>
  <c r="L108"/>
  <c r="K143"/>
  <c r="L153"/>
  <c r="K188"/>
  <c r="K64"/>
  <c r="L68"/>
  <c r="L69"/>
  <c r="K91"/>
  <c r="I99"/>
  <c r="L112"/>
  <c r="I155"/>
  <c r="I188"/>
  <c r="L187"/>
  <c r="K213"/>
  <c r="K42"/>
  <c r="I45"/>
  <c r="L49"/>
  <c r="L54"/>
  <c r="L55" s="1"/>
  <c r="L61"/>
  <c r="K73"/>
  <c r="L70"/>
  <c r="L72"/>
  <c r="L86"/>
  <c r="K99"/>
  <c r="L97"/>
  <c r="I105"/>
  <c r="L102"/>
  <c r="I119"/>
  <c r="K128"/>
  <c r="L126"/>
  <c r="L140"/>
  <c r="K155"/>
  <c r="L147"/>
  <c r="L149"/>
  <c r="L186"/>
  <c r="L190"/>
  <c r="L194" s="1"/>
  <c r="L197"/>
  <c r="L199"/>
  <c r="K209"/>
  <c r="I213"/>
  <c r="I64"/>
  <c r="K201"/>
  <c r="K113"/>
  <c r="L117"/>
  <c r="I128"/>
  <c r="L145"/>
  <c r="L159"/>
  <c r="I161"/>
  <c r="L183"/>
  <c r="I194"/>
  <c r="L211"/>
  <c r="L216"/>
  <c r="I218"/>
  <c r="I227" s="1"/>
  <c r="M42" i="2"/>
  <c r="M78" s="1"/>
  <c r="I113" i="3"/>
  <c r="I143"/>
  <c r="L85"/>
  <c r="L196"/>
  <c r="L220"/>
  <c r="L221" s="1"/>
  <c r="H42" i="2"/>
  <c r="H78" s="1"/>
  <c r="L209" i="3" l="1"/>
  <c r="L64"/>
  <c r="L161"/>
  <c r="L42"/>
  <c r="L52"/>
  <c r="L218"/>
  <c r="L227" s="1"/>
  <c r="L99"/>
  <c r="K82"/>
  <c r="K10"/>
  <c r="I204"/>
  <c r="I12" s="1"/>
  <c r="K204"/>
  <c r="K12" s="1"/>
  <c r="L143"/>
  <c r="L188"/>
  <c r="L91"/>
  <c r="L119"/>
  <c r="L213"/>
  <c r="L128"/>
  <c r="K13"/>
  <c r="L113"/>
  <c r="I13"/>
  <c r="K11"/>
  <c r="L105"/>
  <c r="L201"/>
  <c r="L155"/>
  <c r="L73"/>
  <c r="I47"/>
  <c r="I82" s="1"/>
  <c r="I180"/>
  <c r="L45"/>
  <c r="L47" s="1"/>
  <c r="L48" s="1"/>
  <c r="I11"/>
  <c r="K180"/>
  <c r="L13" l="1"/>
  <c r="K17"/>
  <c r="K28" s="1"/>
  <c r="L11"/>
  <c r="L204"/>
  <c r="L12" s="1"/>
  <c r="L180"/>
  <c r="L82"/>
  <c r="I48"/>
  <c r="I10"/>
  <c r="I17" s="1"/>
  <c r="I28" s="1"/>
  <c r="L10"/>
  <c r="L17" l="1"/>
  <c r="L28" s="1"/>
  <c r="H17" i="6" s="1"/>
  <c r="N4" i="7" l="1"/>
  <c r="T6" s="1"/>
  <c r="T7" s="1"/>
  <c r="T8" s="1"/>
  <c r="T9" s="1"/>
  <c r="T10" s="1"/>
  <c r="U10" s="1"/>
  <c r="K10" i="2"/>
  <c r="P8" i="6"/>
  <c r="G26" s="1"/>
  <c r="P10" l="1"/>
  <c r="G23" s="1"/>
  <c r="P11"/>
  <c r="R11" s="1"/>
  <c r="C23" s="1"/>
  <c r="U7" i="7"/>
  <c r="U11" s="1"/>
  <c r="N5" s="1"/>
  <c r="I23" i="6" l="1"/>
  <c r="H20"/>
  <c r="G24"/>
  <c r="A23"/>
  <c r="P12"/>
  <c r="E24" s="1"/>
  <c r="H18"/>
  <c r="R12"/>
  <c r="E23" s="1"/>
  <c r="H19"/>
  <c r="N6" i="7"/>
  <c r="L10" i="2"/>
  <c r="H21" i="6" l="1"/>
  <c r="G27"/>
  <c r="M10" i="2"/>
  <c r="M18" s="1"/>
  <c r="M19" s="1"/>
  <c r="A19" l="1"/>
  <c r="I21"/>
  <c r="H11" i="1"/>
  <c r="H20" s="1"/>
  <c r="B21" s="1"/>
</calcChain>
</file>

<file path=xl/sharedStrings.xml><?xml version="1.0" encoding="utf-8"?>
<sst xmlns="http://schemas.openxmlformats.org/spreadsheetml/2006/main" count="797" uniqueCount="377">
  <si>
    <t>กลุ่มออกแบบและก่อสร้าง สำนักอำนวยการ สำนักงานคณะกรรมการการศึกษาขั้นพื้นฐาน</t>
  </si>
  <si>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</si>
  <si>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</si>
  <si>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</si>
  <si>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</si>
  <si>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</si>
  <si>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</si>
  <si>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-</t>
  </si>
  <si>
    <t>เงื่อนไข</t>
  </si>
  <si>
    <t>สรุป</t>
  </si>
  <si>
    <t>ตารางเมตร</t>
  </si>
  <si>
    <t>ประมาณราคาโดย</t>
  </si>
  <si>
    <t>จังหวัด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</si>
  <si>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</si>
  <si>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</si>
  <si>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</si>
  <si>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</si>
  <si>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</si>
  <si>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</si>
  <si>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</si>
  <si>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</si>
  <si>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</si>
  <si>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บาท / ตารางเมตร</t>
  </si>
  <si>
    <t xml:space="preserve">ปรับราคาเมื่อวันที่   </t>
  </si>
  <si>
    <t>ภาษี</t>
  </si>
  <si>
    <t>หน่วย</t>
  </si>
  <si>
    <t>ขุดดินฐานรากและถมคืน (แรงคน)</t>
  </si>
  <si>
    <t>ลบ.ม.</t>
  </si>
  <si>
    <t>ทรายหยาบรองก้นฐานราก</t>
  </si>
  <si>
    <t>คอนกรีตหยาบรองก้นฐานราก 1:3:5</t>
  </si>
  <si>
    <t>งานตอกเสาเข็ม</t>
  </si>
  <si>
    <t>ต้น</t>
  </si>
  <si>
    <t>จุด</t>
  </si>
  <si>
    <t>งานแบบหล่อคอนกรีต</t>
  </si>
  <si>
    <t>ลบ.ฟ.</t>
  </si>
  <si>
    <t xml:space="preserve">ค่าแรงไม้แบบ </t>
  </si>
  <si>
    <t>ตร.ม.</t>
  </si>
  <si>
    <t>ไม้คร่าว</t>
  </si>
  <si>
    <t>ไม้ค้ำยัน</t>
  </si>
  <si>
    <t>กก.</t>
  </si>
  <si>
    <t>งานคอนกรีตโครงสร้าง</t>
  </si>
  <si>
    <t>งานเหล็กเสริมคอนกรีต</t>
  </si>
  <si>
    <t>ตัน</t>
  </si>
  <si>
    <t>ลวดผูกเหล็กโครงสร้าง (เบอร์ 18)</t>
  </si>
  <si>
    <t>งานพื้นสำเร็จรูป</t>
  </si>
  <si>
    <t>ท่อน</t>
  </si>
  <si>
    <t>ตัว</t>
  </si>
  <si>
    <t>รวม</t>
  </si>
  <si>
    <t>เหล็กกลม  SR 24 Ø  6  มม.</t>
  </si>
  <si>
    <t>เหล็กกลม  SR 24 Ø  9  มม.</t>
  </si>
  <si>
    <t xml:space="preserve">   กลุ่มงานที่ 1</t>
  </si>
  <si>
    <t>งานดิน หิน ทราย และฐานราก</t>
  </si>
  <si>
    <t>ค่าแรงงาน</t>
  </si>
  <si>
    <t>จำนวนเงิน</t>
  </si>
  <si>
    <t>รวมค่าวัสดุ  และค่าแรงงาน</t>
  </si>
  <si>
    <t>ตะปูขนาดต่างๆ</t>
  </si>
  <si>
    <t>ขนาดหรือเนื้อที่อาคาร</t>
  </si>
  <si>
    <t>เฉลี่ยค่าประมาณราคา</t>
  </si>
  <si>
    <t xml:space="preserve">   กลุ่มงานที่ 2</t>
  </si>
  <si>
    <t xml:space="preserve">   กลุ่มงานที่ 3</t>
  </si>
  <si>
    <t>งานมุงหลังคา</t>
  </si>
  <si>
    <t>งานฝ้าเพดาน</t>
  </si>
  <si>
    <t>งานพื้น</t>
  </si>
  <si>
    <t>งานผนัง</t>
  </si>
  <si>
    <t>งานบัวเชิงผนัง</t>
  </si>
  <si>
    <t>งานฉาบปูน</t>
  </si>
  <si>
    <t>งานประตูหน้าต่างและช่องแสง/ระบายอากาศ</t>
  </si>
  <si>
    <t>งานตกแต่งผิวบันได + บันไดเหล็ก</t>
  </si>
  <si>
    <t>งานสุขภัณฑ์และอุปกรณ์ห้องน้ำ-ส้วม</t>
  </si>
  <si>
    <t>งานทาสี</t>
  </si>
  <si>
    <t>ค่าแรงมุงกระเบื้องหลังคา</t>
  </si>
  <si>
    <t>เมตร</t>
  </si>
  <si>
    <t>ผิวพื้นขัดมันเรียบ</t>
  </si>
  <si>
    <t>ฉาบปูนเรียบผนัง</t>
  </si>
  <si>
    <t>ฉาบปูนเรียบโครงสร้าง</t>
  </si>
  <si>
    <t>ชุด</t>
  </si>
  <si>
    <t>ที่ใส่กระดาษชำระ สีขาว</t>
  </si>
  <si>
    <t>อัน</t>
  </si>
  <si>
    <t>งานเดินท่อโสโครก</t>
  </si>
  <si>
    <t>งานเดินท่อน้ำดี</t>
  </si>
  <si>
    <t>งานระบบสุขาภิบาลภายนอกอาคาร</t>
  </si>
  <si>
    <t>งานระบบดับเพลิง</t>
  </si>
  <si>
    <t>เดินท่อส้วม</t>
  </si>
  <si>
    <t>เดินท่อปัสสาวะ</t>
  </si>
  <si>
    <t>เดินท่อระบายอากาศ</t>
  </si>
  <si>
    <t>เดินท่อก๊อกน้ำ</t>
  </si>
  <si>
    <t>การทำระบบป้องกันดินผัง</t>
  </si>
  <si>
    <t>อื่นๆ</t>
  </si>
  <si>
    <t>การทำระบบป้องกันฝุ่น</t>
  </si>
  <si>
    <t>การใช้จ่ายกรณีไม่อนุญาตให้คนงานพักในบริเวณก่อสร้าง</t>
  </si>
  <si>
    <t>การจัดสร้างสำนักงานสนาม สำหรับผู้ว่าจ้างหรือผู้ควบคุม</t>
  </si>
  <si>
    <t>เดินท่อรูน้ำทิ้ง</t>
  </si>
  <si>
    <t>เดินท่อน้ำอ่างล้างหน้า</t>
  </si>
  <si>
    <t>การใช้จ่ายในกรรมวิธีป้องกันชีวิตและทรัพย์สินของบุคคลที่ 4</t>
  </si>
  <si>
    <t>เดินท่อน้ำทิ้งอ่างล้างหน้า</t>
  </si>
  <si>
    <t>เดินท่อน้ำส้วม</t>
  </si>
  <si>
    <t xml:space="preserve">หมายเหตุ   </t>
  </si>
  <si>
    <t>ราคาที่กลุ่มออกแบบและก่อสร้าง จัดทำเป็นการประมาณราคาเบื้องต้นเท่านั้น</t>
  </si>
  <si>
    <t>งานดวงโคมไฟฟ้า</t>
  </si>
  <si>
    <t>งานเดินสายไฟฟ้า</t>
  </si>
  <si>
    <t>ผนังก่อคอนกรีตบล๊อก 7 ซม.</t>
  </si>
  <si>
    <t>ที่</t>
  </si>
  <si>
    <t>เดินท่อน้ำโถปัสสาวะ</t>
  </si>
  <si>
    <t>สวิทซ์เดี่ยว</t>
  </si>
  <si>
    <t>เดินสายไฟฟ้า ดวงโคม</t>
  </si>
  <si>
    <t>เดินสายไฟฟ้า สวิทซ์</t>
  </si>
  <si>
    <t>โต๊ะและเก้าอี้เรียนมัธยมศึกษา (มอก.)</t>
  </si>
  <si>
    <t xml:space="preserve">   ส่วนที่ 1 ค่างานต้นทุน (คำนวณในราคาทุน)</t>
  </si>
  <si>
    <t xml:space="preserve">   งานโครงสร้างวิศวกรรม</t>
  </si>
  <si>
    <t xml:space="preserve">   งานสถาปัตยกรรม</t>
  </si>
  <si>
    <t xml:space="preserve">   งานระบบสุขาภิบาล ดับเพลิง และป้องกันอัคคีภัย</t>
  </si>
  <si>
    <t xml:space="preserve">   งานระบบไฟฟ้าและสื่อสาร</t>
  </si>
  <si>
    <t xml:space="preserve">   งานระบบปรับอากาศและระบายอากาศ</t>
  </si>
  <si>
    <t xml:space="preserve">   งานระบบลิฟท์และบันไดเลื่อน</t>
  </si>
  <si>
    <t xml:space="preserve">   งานระบบเครื่องกลและระบบพิเศษอื่นๆ</t>
  </si>
  <si>
    <t xml:space="preserve">   งานครุภัณฑ์จัดจ้างหรือสั่งทำ</t>
  </si>
  <si>
    <t xml:space="preserve">   งานตกแต่งภายในอาคาร</t>
  </si>
  <si>
    <t xml:space="preserve">   งานภูมิทัศน์</t>
  </si>
  <si>
    <t xml:space="preserve">   งานผังบริเวณและงานก่อสร้างประกอบอื่นๆ</t>
  </si>
  <si>
    <t>งานโครงสร้างวิศวกรรม</t>
  </si>
  <si>
    <t>งานสถาปัตยกรรม</t>
  </si>
  <si>
    <t>งานระบบสุขาภิบาล ดับเพลิง และป้องกันอัคคีภัย</t>
  </si>
  <si>
    <t>งานระบบไฟฟ้าและสื่อสาร</t>
  </si>
  <si>
    <t>งานค่าใช้จ่ายพิเศษตามข้อกำหนดและค่าใช้จ่ายอื่นที่จำเป็นต้องมี</t>
  </si>
  <si>
    <t xml:space="preserve">   ส่วนที่ 3 ค่าใช้จ่ายพิเศษตามข้อกำหนดฯ </t>
  </si>
  <si>
    <t>งาน</t>
  </si>
  <si>
    <t>ปรับราคาโดย</t>
  </si>
  <si>
    <t>รวมงานข้อ 2.10</t>
  </si>
  <si>
    <t>รวมงานข้อ 3.1</t>
  </si>
  <si>
    <t>รวมงานข้อ 3.2</t>
  </si>
  <si>
    <t>รวมงานข้อ 3.3</t>
  </si>
  <si>
    <t>รวมงานข้อ 3.4</t>
  </si>
  <si>
    <t>รวมงานข้อ 4.1</t>
  </si>
  <si>
    <t>รวมงานข้อ 4.2</t>
  </si>
  <si>
    <t>รวมงานข้อ 4.4</t>
  </si>
  <si>
    <t>รวมงานข้อ 1.1</t>
  </si>
  <si>
    <t>รวมงานข้อ 1.2</t>
  </si>
  <si>
    <t>รวมงานข้อ 1.4</t>
  </si>
  <si>
    <t>รวมงานข้อ 1.5</t>
  </si>
  <si>
    <t>รวมงานข้อ 1.7</t>
  </si>
  <si>
    <t>รวมงานข้อ 2.1</t>
  </si>
  <si>
    <t>รวมงานข้อ 2.2</t>
  </si>
  <si>
    <t>รวมงานข้อ 2.3</t>
  </si>
  <si>
    <t>รวมงานข้อ 2.4</t>
  </si>
  <si>
    <t>รวมงานข้อ 2.5</t>
  </si>
  <si>
    <t>รวมงานข้อ 2.6</t>
  </si>
  <si>
    <t>ค่าวัสดุ</t>
  </si>
  <si>
    <t>สรุปราคาค่างานก่อสร้างอาคาร</t>
  </si>
  <si>
    <t>ส่วนที่ 1 ค่าก่อสร้าง</t>
  </si>
  <si>
    <t>ส่วนที่ 2 ค่าครุภัณฑ์จัดซื้อหรือสั่งซื้อ</t>
  </si>
  <si>
    <t>ค่าก่อสร้าง</t>
  </si>
  <si>
    <t xml:space="preserve">ปรับราคาเมื่อวันที่  </t>
  </si>
  <si>
    <t>หน่วย : บาท</t>
  </si>
  <si>
    <t>สรุปค่าก่อสร้าง</t>
  </si>
  <si>
    <t xml:space="preserve">ส่วนที่ 1 ค่างานต้นทุน </t>
  </si>
  <si>
    <t xml:space="preserve">  รวมค่าก่อสร้าง</t>
  </si>
  <si>
    <t>ค่างานต้นทุน</t>
  </si>
  <si>
    <t>ค่างาน</t>
  </si>
  <si>
    <t>มูลค่าเพิ่ม</t>
  </si>
  <si>
    <t>...............................................................................................</t>
  </si>
  <si>
    <t>ส่วนที่ 2 ครุภัณฑ์จัดซื้อหรือสั่งซื้อ</t>
  </si>
  <si>
    <t>สรุปค่าครุภัณฑ์จัดซื้อหรือสั่งซื้อ</t>
  </si>
  <si>
    <t xml:space="preserve">   รวมค่าครุภัณฑ์จัดซื้อหรือสั่งซื้อ</t>
  </si>
  <si>
    <t>รายการปริมาณงานและราคา</t>
  </si>
  <si>
    <t>ราคาต่อหน่วย</t>
  </si>
  <si>
    <t>รวมค่างานส่วนที่ 1 ทั้งหมด</t>
  </si>
  <si>
    <t>รวมค่างานส่วนที่ 2 ทั้งหมด</t>
  </si>
  <si>
    <t>รวมค่างานส่วนที่ 3 ทั้งหมด</t>
  </si>
  <si>
    <t xml:space="preserve">   ส่วนที่ 2 ครุภัณฑ์จัดซื้อหรือสั่งซื้อ </t>
  </si>
  <si>
    <t>Factor  F</t>
  </si>
  <si>
    <t>ยอดสุทธิ</t>
  </si>
  <si>
    <t>รวมค่างานกลุ่มที่ 1</t>
  </si>
  <si>
    <t>รวมค่างานกลุ่มที่ 2</t>
  </si>
  <si>
    <t>รวมค่างานกลุ่มที่ 3</t>
  </si>
  <si>
    <t xml:space="preserve"> -</t>
  </si>
  <si>
    <t xml:space="preserve">   สรุป ส่วนที่ 1 ค่างานต้นทุน</t>
  </si>
  <si>
    <t xml:space="preserve">   สรุป ส่วนที่ 2 ครุภัณฑ์จัดซื้อหรือสั่งซื้อ</t>
  </si>
  <si>
    <t>แบบ ปร.5(ก)</t>
  </si>
  <si>
    <t>แบบ ปร.5(ข)</t>
  </si>
  <si>
    <t xml:space="preserve">   สรุป ส่วนที่ 3 ค่าใช้จ่ายพิเศษตามข้อกำหนดฯ </t>
  </si>
  <si>
    <t>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 2555</t>
  </si>
  <si>
    <t>และให้บันทึกเหตุผลความจำเป็นที่ต้องมีค่าใช้จ่ายพิเศษตามข้อกำหนด ลงในแบบฟอร์มตามมาตรฐานของกรมบัญชีกลาง</t>
  </si>
  <si>
    <t>แบบ ปร.5(พ)</t>
  </si>
  <si>
    <t>สรุปรายการปริมาณงานและราคา</t>
  </si>
  <si>
    <t xml:space="preserve">การใช้จ่ายสำหรับอุปกรณ์เครื่องจักรกลพิเศษในการก่อสร้าง เครื่องส่งคอนกรีตขณะเท </t>
  </si>
  <si>
    <t>ดอกเบี้ยเงินกู้</t>
  </si>
  <si>
    <t>ค่าใช้จ่ายรวม</t>
  </si>
  <si>
    <t>(ค่าก่อสร้าง)</t>
  </si>
  <si>
    <t>สรุปค่าใช้จ่ายพิเศษตามข้อกำหนดและค่าใช้จ่ายอื่นที่จำเป็นต้องมี</t>
  </si>
  <si>
    <t xml:space="preserve">   รวมค่าใช้จ่ายพิเศษตามข้อกำหนดและค่าใช้จ่ายอื่นที่จำเป็นต้องมี</t>
  </si>
  <si>
    <t>ส่วนที่ 3 ค่าใช้จ่ายพิเศษตามข้อกำหนดและค่าใช้จ่ายอื่นที่จำเป็นต้องมี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</si>
  <si>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</si>
  <si>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</si>
  <si>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</si>
  <si>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</si>
  <si>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</si>
  <si>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</si>
  <si>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</si>
  <si>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</si>
  <si>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</si>
  <si>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</si>
  <si>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</si>
  <si>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</si>
  <si>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</si>
  <si>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</si>
  <si>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</si>
  <si>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</si>
  <si>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t>..........................................................................................</t>
  </si>
  <si>
    <t>หมวดงานทั้ง 6 รายการ</t>
  </si>
  <si>
    <t>งานจัดซื้อครุภัณฑ์ลอยตัว (ทุกชนิดและประเภท)</t>
  </si>
  <si>
    <t>งานจัดซื้ออุปกรณ์ระบบโสต</t>
  </si>
  <si>
    <t>งานจัดซื้ออุปกรณ์ระบบโสตทัศน์</t>
  </si>
  <si>
    <t>งานจัดซื้ออุปกรณ์ระบบคอมพิวเตอร์</t>
  </si>
  <si>
    <t>งานจัดซื้ออุปกรณ์ระบบรักษาความปลอดภัย</t>
  </si>
  <si>
    <t>งานจัดซื้อหรือสั่งซื้ออื่นๆ</t>
  </si>
  <si>
    <t>รวมงานจัดซื้อครุภัณฑ์ลอยตัว</t>
  </si>
  <si>
    <t>รวมงานจัดซื้ออุปกรณ์ระบบโสต</t>
  </si>
  <si>
    <t>รวมงานจัดซื้ออุปกรณ์ระบบโสตทัศน์</t>
  </si>
  <si>
    <t>รวมงานจัดซื้ออุปกรณ์ระบบคอมพิวเตอร์</t>
  </si>
  <si>
    <t>รวมงานจัดซื้ออุปกรณ์ระบบรักษาความปลอดภัย</t>
  </si>
  <si>
    <t>รวมงานจัดซื้อหรือสั่งซื้ออื่นๆ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</si>
  <si>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</si>
  <si>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</si>
  <si>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</si>
  <si>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</si>
  <si>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</si>
  <si>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</si>
  <si>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</si>
  <si>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</si>
  <si>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</si>
  <si>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</si>
  <si>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</si>
  <si>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</si>
  <si>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</si>
  <si>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</si>
  <si>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</si>
  <si>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</si>
  <si>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</si>
  <si>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</si>
  <si>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</si>
  <si>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</si>
  <si>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</si>
  <si>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</si>
  <si>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</si>
  <si>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</si>
  <si>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</si>
  <si>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</si>
  <si>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</si>
  <si>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</si>
  <si>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</si>
  <si>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</si>
  <si>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</si>
  <si>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</si>
  <si>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</si>
  <si>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</si>
  <si>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</si>
  <si>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</si>
  <si>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</si>
  <si>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</si>
  <si>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  <charset val="222"/>
      </rPr>
      <t>0.5</t>
    </r>
  </si>
  <si>
    <r>
      <t>&gt;</t>
    </r>
    <r>
      <rPr>
        <sz val="19.600000000000001"/>
        <rFont val="BrowalliaUPC"/>
        <family val="2"/>
        <charset val="222"/>
      </rPr>
      <t xml:space="preserve">  </t>
    </r>
    <r>
      <rPr>
        <sz val="14"/>
        <rFont val="BrowalliaUPC"/>
        <family val="2"/>
        <charset val="22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</si>
  <si>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</si>
  <si>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  <charset val="222"/>
      </rPr>
      <t>"</t>
    </r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</si>
  <si>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</si>
  <si>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</si>
  <si>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</si>
  <si>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</si>
  <si>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</si>
  <si>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</si>
  <si>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</si>
  <si>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</si>
  <si>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</si>
  <si>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</si>
  <si>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</si>
  <si>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</si>
  <si>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</si>
  <si>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</si>
  <si>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</si>
  <si>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เหตุผลและความจำเป็นที่ต้องมีค่าใช้จ่ายพิเศษตามข้อกำหนดฯรายการนี้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</si>
  <si>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</si>
  <si>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………………...…………………</t>
  </si>
  <si>
    <t>งานก่อสร้าง</t>
  </si>
  <si>
    <t>แบบ ปร.4 ที่แนบ</t>
  </si>
  <si>
    <t>รวมค่างานโครงสร้างวิศวกรรมทั้งหมด</t>
  </si>
  <si>
    <t>รวมค่างานสถาปัตยกรรมทั้งหมด</t>
  </si>
  <si>
    <t>รวมงานข้อ 2.9</t>
  </si>
  <si>
    <t>รวมงานข้อ 2.8</t>
  </si>
  <si>
    <t>รวมงานข้อ 1.3</t>
  </si>
  <si>
    <t>รวมงานข้อ 2.7</t>
  </si>
  <si>
    <t>เดินสายไฟฟ้า (ปลั๊ก)</t>
  </si>
  <si>
    <t>โต๊ะและเก้าอี้ครู (ตามแบบ)</t>
  </si>
  <si>
    <t>แบบ ปร.4 ปร.5 ปร.6  และ Factor F ทั้งหมด</t>
  </si>
  <si>
    <t>สีน้ำอะครีลิค 100 %</t>
  </si>
  <si>
    <t xml:space="preserve">ลงชื่อ....................................................................ผู้ปรับราคา   </t>
  </si>
  <si>
    <t>สุราษฏร์ธานี</t>
  </si>
  <si>
    <t>ก่อสร้างบ้านพักครู 207</t>
  </si>
  <si>
    <t>ไม้แบบทั่วไป อาคาร 2 ชั้น</t>
  </si>
  <si>
    <t>เหล็กกลม  SR 24 Ø  12  มม.</t>
  </si>
  <si>
    <t>จันทันไม้เนื้อแข็ง ขนาด 1 1/2"x6"</t>
  </si>
  <si>
    <t>อะเสไม้เนื้อแข็ง ขนาด 1 1/2"x6"</t>
  </si>
  <si>
    <t>งานโครงหลังคา</t>
  </si>
  <si>
    <t>จันทันไม้เนื้อแข็ง ขนาด 1 "x10"</t>
  </si>
  <si>
    <t>แปไม้เนื้อแข็ง ขนาด 2 "x4"</t>
  </si>
  <si>
    <t>กระเบื้องลอนคู่ ขนาด 0.50 x 1.20 ม.(สีซีเมนต์)</t>
  </si>
  <si>
    <t>ครอบกระเบื้องลอนคู่สีซีเมนต์</t>
  </si>
  <si>
    <t>สลักเกลียวยึดกระเบื้อง</t>
  </si>
  <si>
    <t>ประตู ป.1</t>
  </si>
  <si>
    <t>ประตู ป.2</t>
  </si>
  <si>
    <t>ประตู ป.3</t>
  </si>
  <si>
    <t>หน้าต่าง น.1</t>
  </si>
  <si>
    <t>หน้าต่าง น.2</t>
  </si>
  <si>
    <t>หน้าต่าง น.3</t>
  </si>
  <si>
    <t>บานเกล็ดไม้สัก 3/4"x3"</t>
  </si>
  <si>
    <t xml:space="preserve">บันได 1 </t>
  </si>
  <si>
    <t>แม่บันไดไม้เนื้อแข็ง ขนาด 2"x8"</t>
  </si>
  <si>
    <t>ลูกนอนบันไดไม้เนื้อแข็ง ขนาด 1 1/2"x8"</t>
  </si>
  <si>
    <t>ราวบันไดไม้เนื้อแข็ง ขนาด 2/4 "</t>
  </si>
  <si>
    <t>ลูกกรงเหล็กสี่เหลี่ยมตัน ขนาด 3/4"x3/4"</t>
  </si>
  <si>
    <t>ค่าแรงติดตั้งบันได</t>
  </si>
  <si>
    <t>ระเบียง</t>
  </si>
  <si>
    <t>เหล็กแบบสี่เหลี่ยมผืนผ้า 2'' หนา 2 หุน</t>
  </si>
  <si>
    <t>ลูกกรงระเบียงเหล็กสี่เหลี่ยมตัน ขนาด 3/4"x3/4"</t>
  </si>
  <si>
    <t>ราวระเบียงเหล็กสี่เหลี่ยมกลวง ขนาด 2"x4"</t>
  </si>
  <si>
    <t>อ่างล้างหน้าแบบแขวน สีขาว</t>
  </si>
  <si>
    <t>ที่ใส่สบู่ สีขาว</t>
  </si>
  <si>
    <t>โถปัสสาวะชายพร้อมก็อกน้ำแบบกด สีขาว</t>
  </si>
  <si>
    <t>กระจกเงาของอ่างล้างหน้า</t>
  </si>
  <si>
    <t>ราวแขวนพลาสติกใส</t>
  </si>
  <si>
    <t>หิ้งวางของของอ่างล้างหน้าง</t>
  </si>
  <si>
    <t>ก็อกน้ำชนิดหัวบอลวาวส์</t>
  </si>
  <si>
    <t>ถ้วยตะแกรงกรองผงชนิดดักกลิ่น</t>
  </si>
  <si>
    <t>แลคเกอร์เคลือบผิว</t>
  </si>
  <si>
    <t>แผงสวิทซ์ตัดตอนอัตโนมัติ</t>
  </si>
  <si>
    <t>ตรม.</t>
  </si>
  <si>
    <t>รวมงานข้อ 1.6</t>
  </si>
  <si>
    <t>ฝ้าเพดานกระเบื้องแผ่นเรียบ 4มม. คร่าวไม้เนื้อแข็ง</t>
  </si>
  <si>
    <t>ฝ้าเพดานยิบซั้มบอร์ด 9มม.คร่าวโลหะชุบสังกะสี</t>
  </si>
  <si>
    <t xml:space="preserve">ฝ้าเพดานระแนง 1/2"x2" คร่าวไม้เนื้อแข็ง </t>
  </si>
  <si>
    <t>แผงบังแดดแผ่นเรียบหนา 4มม. คร่าวไม้เนื้อแข็ง</t>
  </si>
  <si>
    <t>บัวฝ้าเพดาน ขนาด 1/2"x2"</t>
  </si>
  <si>
    <t>ทาสีน้ำอะครีลิค 100% ฝ้าเพดาน</t>
  </si>
  <si>
    <t>พื้นไม้เนื้อแข็งวางบนตงไม้เนื้อแข็ง</t>
  </si>
  <si>
    <t>ผิวพื้นปูกระเบื้องเซรามิค ขนาด 8"x8" (รวมปูนทราย)</t>
  </si>
  <si>
    <t>ผิวพื้นปูกระเบื้องเซรามิคด้าน</t>
  </si>
  <si>
    <t>ผนังก่อคอนกรีตบล๊อกโปร่งมีลวดลาย</t>
  </si>
  <si>
    <t>ผนังก่อคอนกรีตบล๊อกกันฝนลิ้นคู่</t>
  </si>
  <si>
    <t>ผนังบุกระเบื้องเคลือบ ขนาด 4"x4"</t>
  </si>
  <si>
    <t>ผนังบุกระเบื้องดินเผาไม่เคลือบ</t>
  </si>
  <si>
    <t>ทาสีน้ำมัน</t>
  </si>
  <si>
    <t>งานเบ็ตเตล็ต - งานอื่นๆ</t>
  </si>
  <si>
    <t>บ่อเกรอะ - บ่อซึม ( ตามแบบ )</t>
  </si>
  <si>
    <t>ท่อรับน้ำฝนสังกะสี เบอร์ 28</t>
  </si>
  <si>
    <t>รางน้ำฝนสังกะสี เบอร์ 28 ขนาด 6"</t>
  </si>
  <si>
    <t>มาตรวัดน้ำ ขนาด Ø 1"</t>
  </si>
  <si>
    <t>ประตูน้ำทองเหลือง ขนาด Ø 0.1"</t>
  </si>
  <si>
    <t>โคมไฟฟ้าครอบพลาสติส ขนาด 1x32 W.</t>
  </si>
  <si>
    <t>ไฟกิ่งพร้อมหลอด ขนาด 1x60 W.ครอบแก้วกลม</t>
  </si>
  <si>
    <t>งานสวิตซ์และเต้ารับ (ปลั๊ก)</t>
  </si>
  <si>
    <t>ปลั๊กไฟฟ้า (มีสายดิน )</t>
  </si>
  <si>
    <t>คอนกรีตผสมเสร็จ 240 กก./ตร.ซม. 1:2:4</t>
  </si>
  <si>
    <t>ค่าแรงติดตั้งโครงหลังคา</t>
  </si>
  <si>
    <t>ปิดลอนกระเบื้อง ขนาด 3/4"x5"</t>
  </si>
  <si>
    <t>เชิงชายไม้เนื้อแข็ง ขนาด1"x10"</t>
  </si>
  <si>
    <t>รวมค่าแรง</t>
  </si>
  <si>
    <t>เครื่อง</t>
  </si>
  <si>
    <t>รวมค่างานระบบไฟฟ้าและสื่อสารทั้งหมด</t>
  </si>
  <si>
    <t>รวมค่างานระบบสุขาภิบาล ดับเพลิง และป้องกันอัคคีภัยทั้งหมด</t>
  </si>
  <si>
    <t>โถส้วมนั้ง ราบแบบมีหม้อนน้ำ สีขาว พร้อมสายชำระ</t>
  </si>
  <si>
    <t>งานแผงสวิตซ์และเซอร์กิตเบรกเกอร์</t>
  </si>
  <si>
    <t>โรงเรียนวัดสว่างอารมณ์</t>
  </si>
  <si>
    <t>เสาเข็มไอหรือหกเหลี่ยม ขนาด Ø 15 ซม.x4.00 ม.</t>
  </si>
  <si>
    <t>(นางสุพรรณี  มีเดช)</t>
  </si>
  <si>
    <t>(นางสาวต้องตา  ขวัญเมือง)</t>
  </si>
  <si>
    <t>(นางสาวเจนจิรา  ไชยคงทอง)</t>
  </si>
  <si>
    <t xml:space="preserve">ปรับราคาโดย </t>
  </si>
  <si>
    <t>นางสุพรรณี  มีเดช, นางสาวต้องตา  ขวัญเมือง, นางสาวเจนจิรา  ไชยคงทอง</t>
  </si>
  <si>
    <t>นายฉัตรชัย  อาภานุรังษี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</si>
</sst>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.0_-;\-* #,##0.0_-;_-* &quot;-&quot;??_-;_-@_-"/>
    <numFmt numFmtId="190" formatCode="_-* #,##0_-;\-* #,##0_-;_-* &quot;-&quot;??_-;_-@_-"/>
    <numFmt numFmtId="191" formatCode="[$-101041E]d\ mmmm\ yyyy;@"/>
    <numFmt numFmtId="192" formatCode="_-* #,##0.0000_-;\-* #,##0.0000_-;_-* &quot;-&quot;??_-;_-@_-"/>
    <numFmt numFmtId="193" formatCode="_(* #,##0_);_(* \(#,##0\);_(* &quot;-&quot;??_);_(@_)"/>
    <numFmt numFmtId="194" formatCode="0.0"/>
    <numFmt numFmtId="195" formatCode="_-* #,##0.00000_-;\-* #,##0.00000_-;_-* &quot;-&quot;??_-;_-@_-"/>
    <numFmt numFmtId="196" formatCode="_(* #,##0.0000_);_(* \(#,##0.0000\);_(* &quot;-&quot;??_);_(@_)"/>
    <numFmt numFmtId="197" formatCode="_(* #,##0.000000_);_(* \(#,##0.000000\);_(* &quot;-&quot;??_);_(@_)"/>
    <numFmt numFmtId="198" formatCode="#,##0.00_ ;\-#,##0.00\ "/>
    <numFmt numFmtId="199" formatCode="#,##0_ ;\-#,##0\ "/>
  </numFmts>
  <fonts count="7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4"/>
      <name val="BrowalliaUPC"/>
      <family val="2"/>
      <charset val="222"/>
    </font>
    <font>
      <sz val="14"/>
      <color indexed="43"/>
      <name val="BrowalliaUPC"/>
      <family val="2"/>
      <charset val="222"/>
    </font>
    <font>
      <sz val="10"/>
      <name val="Arial"/>
      <family val="2"/>
    </font>
    <font>
      <sz val="14"/>
      <color indexed="9"/>
      <name val="BrowalliaUPC"/>
      <family val="2"/>
      <charset val="222"/>
    </font>
    <font>
      <b/>
      <sz val="14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u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  <charset val="222"/>
    </font>
    <font>
      <sz val="12"/>
      <name val="Calibri"/>
      <family val="2"/>
    </font>
    <font>
      <sz val="14"/>
      <name val="Calibri"/>
      <family val="2"/>
    </font>
    <font>
      <sz val="14"/>
      <color indexed="12"/>
      <name val="BrowalliaUPC"/>
      <family val="2"/>
      <charset val="222"/>
    </font>
    <font>
      <sz val="14"/>
      <name val="BrowalliaUPC"/>
      <family val="2"/>
    </font>
    <font>
      <sz val="19.600000000000001"/>
      <name val="BrowalliaUPC"/>
      <family val="2"/>
      <charset val="222"/>
    </font>
    <font>
      <b/>
      <sz val="14"/>
      <name val="BrowalliaUPC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6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rgb="FFFA7D0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4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0" fillId="0" borderId="0"/>
    <xf numFmtId="0" fontId="67" fillId="0" borderId="87" applyNumberFormat="0" applyFill="0" applyAlignment="0" applyProtection="0"/>
  </cellStyleXfs>
  <cellXfs count="666">
    <xf numFmtId="0" fontId="0" fillId="0" borderId="0" xfId="0"/>
    <xf numFmtId="0" fontId="2" fillId="0" borderId="0" xfId="0" applyFont="1"/>
    <xf numFmtId="190" fontId="4" fillId="0" borderId="10" xfId="46" applyNumberFormat="1" applyFont="1" applyBorder="1" applyAlignment="1">
      <alignment horizontal="center" vertical="center" wrapText="1"/>
    </xf>
    <xf numFmtId="190" fontId="4" fillId="0" borderId="11" xfId="46" applyNumberFormat="1" applyFont="1" applyBorder="1" applyAlignment="1">
      <alignment horizontal="center" vertical="center" wrapText="1"/>
    </xf>
    <xf numFmtId="190" fontId="2" fillId="0" borderId="0" xfId="46" applyNumberFormat="1" applyFont="1"/>
    <xf numFmtId="190" fontId="2" fillId="0" borderId="0" xfId="46" applyNumberFormat="1" applyFont="1" applyAlignment="1">
      <alignment horizontal="left"/>
    </xf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90" fontId="8" fillId="0" borderId="0" xfId="46" applyNumberFormat="1" applyFont="1"/>
    <xf numFmtId="0" fontId="8" fillId="0" borderId="0" xfId="0" applyFont="1" applyAlignment="1"/>
    <xf numFmtId="0" fontId="8" fillId="0" borderId="0" xfId="0" applyFont="1" applyBorder="1"/>
    <xf numFmtId="190" fontId="8" fillId="0" borderId="0" xfId="46" applyNumberFormat="1" applyFont="1" applyBorder="1"/>
    <xf numFmtId="9" fontId="4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/>
      <protection locked="0"/>
    </xf>
    <xf numFmtId="194" fontId="8" fillId="0" borderId="13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90" fontId="8" fillId="0" borderId="14" xfId="46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90" fontId="8" fillId="0" borderId="14" xfId="46" applyNumberFormat="1" applyFont="1" applyBorder="1" applyProtection="1">
      <protection locked="0"/>
    </xf>
    <xf numFmtId="0" fontId="8" fillId="0" borderId="14" xfId="0" applyFont="1" applyBorder="1" applyProtection="1">
      <protection locked="0"/>
    </xf>
    <xf numFmtId="190" fontId="8" fillId="0" borderId="14" xfId="46" applyNumberFormat="1" applyFont="1" applyBorder="1" applyAlignment="1" applyProtection="1">
      <alignment horizontal="center"/>
      <protection locked="0"/>
    </xf>
    <xf numFmtId="187" fontId="8" fillId="0" borderId="14" xfId="46" applyNumberFormat="1" applyFont="1" applyBorder="1" applyProtection="1">
      <protection locked="0"/>
    </xf>
    <xf numFmtId="189" fontId="7" fillId="0" borderId="13" xfId="46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87" fontId="8" fillId="0" borderId="16" xfId="46" applyNumberFormat="1" applyFont="1" applyBorder="1" applyProtection="1">
      <protection locked="0"/>
    </xf>
    <xf numFmtId="194" fontId="7" fillId="0" borderId="13" xfId="0" applyNumberFormat="1" applyFont="1" applyBorder="1" applyAlignment="1" applyProtection="1">
      <alignment horizontal="center"/>
      <protection locked="0"/>
    </xf>
    <xf numFmtId="190" fontId="8" fillId="0" borderId="14" xfId="46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190" fontId="4" fillId="0" borderId="15" xfId="46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/>
    <xf numFmtId="0" fontId="2" fillId="0" borderId="14" xfId="0" applyFont="1" applyBorder="1"/>
    <xf numFmtId="190" fontId="2" fillId="0" borderId="14" xfId="46" applyNumberFormat="1" applyFont="1" applyBorder="1"/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/>
    <xf numFmtId="190" fontId="8" fillId="0" borderId="14" xfId="46" applyNumberFormat="1" applyFont="1" applyBorder="1"/>
    <xf numFmtId="0" fontId="8" fillId="0" borderId="14" xfId="0" applyFont="1" applyBorder="1"/>
    <xf numFmtId="0" fontId="9" fillId="0" borderId="18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90" fontId="8" fillId="0" borderId="20" xfId="46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0" fontId="8" fillId="0" borderId="13" xfId="46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13" xfId="0" applyNumberFormat="1" applyFont="1" applyBorder="1" applyAlignment="1" applyProtection="1">
      <alignment horizontal="center"/>
      <protection locked="0"/>
    </xf>
    <xf numFmtId="190" fontId="7" fillId="0" borderId="13" xfId="0" applyNumberFormat="1" applyFont="1" applyBorder="1" applyAlignment="1" applyProtection="1">
      <alignment horizontal="right"/>
      <protection locked="0"/>
    </xf>
    <xf numFmtId="0" fontId="8" fillId="0" borderId="14" xfId="48" applyFont="1" applyBorder="1" applyAlignment="1" applyProtection="1">
      <alignment horizontal="center"/>
      <protection locked="0"/>
    </xf>
    <xf numFmtId="0" fontId="8" fillId="0" borderId="15" xfId="48" applyFont="1" applyBorder="1" applyAlignment="1" applyProtection="1">
      <alignment horizontal="center"/>
      <protection locked="0"/>
    </xf>
    <xf numFmtId="1" fontId="8" fillId="0" borderId="14" xfId="48" applyNumberFormat="1" applyFont="1" applyBorder="1" applyAlignment="1" applyProtection="1">
      <alignment horizontal="center"/>
      <protection locked="0"/>
    </xf>
    <xf numFmtId="189" fontId="7" fillId="0" borderId="13" xfId="46" applyNumberFormat="1" applyFont="1" applyBorder="1" applyAlignment="1" applyProtection="1">
      <alignment horizontal="right"/>
      <protection locked="0"/>
    </xf>
    <xf numFmtId="189" fontId="8" fillId="0" borderId="13" xfId="46" applyNumberFormat="1" applyFont="1" applyBorder="1" applyAlignment="1" applyProtection="1">
      <alignment horizontal="right"/>
      <protection locked="0"/>
    </xf>
    <xf numFmtId="189" fontId="8" fillId="0" borderId="13" xfId="46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0" xfId="48" applyFont="1" applyBorder="1"/>
    <xf numFmtId="193" fontId="7" fillId="0" borderId="0" xfId="46" applyNumberFormat="1" applyFont="1" applyBorder="1" applyProtection="1">
      <protection locked="0"/>
    </xf>
    <xf numFmtId="49" fontId="7" fillId="0" borderId="0" xfId="48" applyNumberFormat="1" applyFont="1" applyBorder="1" applyAlignment="1">
      <alignment horizontal="left"/>
    </xf>
    <xf numFmtId="0" fontId="7" fillId="0" borderId="0" xfId="48" applyFont="1" applyBorder="1" applyAlignment="1">
      <alignment horizontal="center"/>
    </xf>
    <xf numFmtId="187" fontId="7" fillId="0" borderId="0" xfId="46" applyNumberFormat="1" applyFont="1" applyBorder="1" applyProtection="1">
      <protection locked="0"/>
    </xf>
    <xf numFmtId="0" fontId="4" fillId="0" borderId="15" xfId="0" applyFont="1" applyBorder="1" applyAlignment="1"/>
    <xf numFmtId="0" fontId="2" fillId="0" borderId="17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90" fontId="8" fillId="0" borderId="20" xfId="46" applyNumberFormat="1" applyFont="1" applyBorder="1" applyProtection="1">
      <protection locked="0"/>
    </xf>
    <xf numFmtId="0" fontId="7" fillId="0" borderId="15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190" fontId="7" fillId="0" borderId="14" xfId="46" applyNumberFormat="1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187" fontId="8" fillId="0" borderId="23" xfId="46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14" xfId="48" applyFont="1" applyBorder="1" applyAlignment="1">
      <alignment horizontal="center"/>
    </xf>
    <xf numFmtId="190" fontId="7" fillId="0" borderId="19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Protection="1">
      <protection locked="0"/>
    </xf>
    <xf numFmtId="187" fontId="8" fillId="0" borderId="20" xfId="46" applyNumberFormat="1" applyFont="1" applyBorder="1" applyProtection="1">
      <protection locked="0"/>
    </xf>
    <xf numFmtId="190" fontId="8" fillId="0" borderId="24" xfId="46" applyNumberFormat="1" applyFont="1" applyBorder="1" applyAlignment="1" applyProtection="1">
      <alignment horizontal="right"/>
      <protection locked="0"/>
    </xf>
    <xf numFmtId="190" fontId="8" fillId="0" borderId="25" xfId="46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0" fontId="7" fillId="0" borderId="14" xfId="46" applyNumberFormat="1" applyFont="1" applyBorder="1" applyAlignment="1">
      <alignment horizontal="center" vertical="center"/>
    </xf>
    <xf numFmtId="43" fontId="8" fillId="0" borderId="20" xfId="46" applyFont="1" applyBorder="1" applyAlignment="1">
      <alignment horizontal="center"/>
    </xf>
    <xf numFmtId="43" fontId="8" fillId="0" borderId="26" xfId="46" applyFont="1" applyBorder="1" applyAlignment="1">
      <alignment horizontal="center"/>
    </xf>
    <xf numFmtId="43" fontId="8" fillId="0" borderId="20" xfId="46" applyFont="1" applyBorder="1" applyAlignment="1">
      <alignment horizontal="center" vertical="center" wrapText="1"/>
    </xf>
    <xf numFmtId="43" fontId="8" fillId="0" borderId="14" xfId="46" applyFont="1" applyBorder="1" applyAlignment="1">
      <alignment horizontal="center"/>
    </xf>
    <xf numFmtId="43" fontId="8" fillId="0" borderId="25" xfId="46" applyFont="1" applyBorder="1" applyAlignment="1">
      <alignment horizontal="center"/>
    </xf>
    <xf numFmtId="43" fontId="7" fillId="0" borderId="14" xfId="46" applyFont="1" applyBorder="1" applyAlignment="1">
      <alignment horizontal="center"/>
    </xf>
    <xf numFmtId="43" fontId="8" fillId="0" borderId="14" xfId="46" applyFont="1" applyBorder="1" applyAlignment="1">
      <alignment horizontal="center" vertical="center" wrapText="1"/>
    </xf>
    <xf numFmtId="43" fontId="8" fillId="0" borderId="15" xfId="46" applyFont="1" applyBorder="1" applyAlignment="1">
      <alignment horizontal="center"/>
    </xf>
    <xf numFmtId="43" fontId="8" fillId="0" borderId="14" xfId="46" applyFont="1" applyBorder="1" applyProtection="1">
      <protection locked="0"/>
    </xf>
    <xf numFmtId="43" fontId="8" fillId="0" borderId="14" xfId="46" applyFont="1" applyBorder="1" applyAlignment="1" applyProtection="1">
      <alignment horizontal="center"/>
      <protection locked="0"/>
    </xf>
    <xf numFmtId="43" fontId="8" fillId="0" borderId="15" xfId="46" applyFont="1" applyBorder="1" applyAlignment="1" applyProtection="1">
      <alignment horizontal="center"/>
      <protection locked="0"/>
    </xf>
    <xf numFmtId="43" fontId="8" fillId="0" borderId="16" xfId="46" applyFont="1" applyBorder="1" applyAlignment="1" applyProtection="1">
      <alignment horizontal="center"/>
      <protection locked="0"/>
    </xf>
    <xf numFmtId="43" fontId="7" fillId="0" borderId="14" xfId="46" applyFont="1" applyBorder="1" applyProtection="1">
      <protection locked="0"/>
    </xf>
    <xf numFmtId="43" fontId="7" fillId="0" borderId="14" xfId="46" applyFont="1" applyBorder="1" applyAlignment="1" applyProtection="1">
      <alignment horizontal="center"/>
      <protection locked="0"/>
    </xf>
    <xf numFmtId="43" fontId="7" fillId="0" borderId="16" xfId="46" applyFont="1" applyBorder="1" applyAlignment="1" applyProtection="1">
      <alignment horizontal="center"/>
      <protection locked="0"/>
    </xf>
    <xf numFmtId="43" fontId="8" fillId="0" borderId="20" xfId="46" applyFont="1" applyBorder="1" applyAlignment="1" applyProtection="1">
      <alignment horizontal="center"/>
      <protection locked="0"/>
    </xf>
    <xf numFmtId="43" fontId="8" fillId="0" borderId="20" xfId="46" applyFont="1" applyBorder="1" applyProtection="1">
      <protection locked="0"/>
    </xf>
    <xf numFmtId="43" fontId="8" fillId="0" borderId="26" xfId="46" applyFont="1" applyBorder="1" applyAlignment="1" applyProtection="1">
      <alignment horizontal="center"/>
      <protection locked="0"/>
    </xf>
    <xf numFmtId="43" fontId="7" fillId="0" borderId="14" xfId="46" applyFont="1" applyBorder="1" applyAlignment="1">
      <alignment vertical="center"/>
    </xf>
    <xf numFmtId="43" fontId="7" fillId="0" borderId="14" xfId="46" applyFont="1" applyBorder="1" applyAlignment="1">
      <alignment horizontal="center" vertical="center"/>
    </xf>
    <xf numFmtId="43" fontId="8" fillId="0" borderId="0" xfId="46" applyFont="1" applyBorder="1"/>
    <xf numFmtId="43" fontId="8" fillId="0" borderId="0" xfId="46" applyFont="1" applyBorder="1" applyAlignment="1">
      <alignment horizontal="center"/>
    </xf>
    <xf numFmtId="43" fontId="8" fillId="0" borderId="0" xfId="46" applyFont="1"/>
    <xf numFmtId="43" fontId="8" fillId="0" borderId="0" xfId="46" applyFont="1" applyAlignment="1">
      <alignment horizontal="center"/>
    </xf>
    <xf numFmtId="0" fontId="8" fillId="0" borderId="15" xfId="48" applyFont="1" applyBorder="1" applyAlignment="1" applyProtection="1">
      <alignment horizontal="left"/>
      <protection locked="0"/>
    </xf>
    <xf numFmtId="0" fontId="8" fillId="0" borderId="16" xfId="48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8" xfId="0" applyFont="1" applyBorder="1"/>
    <xf numFmtId="190" fontId="2" fillId="0" borderId="28" xfId="46" applyNumberFormat="1" applyFont="1" applyBorder="1"/>
    <xf numFmtId="0" fontId="8" fillId="0" borderId="28" xfId="0" applyFont="1" applyBorder="1"/>
    <xf numFmtId="0" fontId="8" fillId="0" borderId="28" xfId="0" applyFont="1" applyBorder="1" applyAlignment="1"/>
    <xf numFmtId="190" fontId="8" fillId="0" borderId="28" xfId="46" applyNumberFormat="1" applyFont="1" applyBorder="1"/>
    <xf numFmtId="0" fontId="9" fillId="0" borderId="26" xfId="0" applyFont="1" applyBorder="1" applyAlignment="1">
      <alignment horizontal="right"/>
    </xf>
    <xf numFmtId="43" fontId="2" fillId="0" borderId="14" xfId="0" applyNumberFormat="1" applyFont="1" applyBorder="1" applyAlignment="1"/>
    <xf numFmtId="190" fontId="2" fillId="0" borderId="20" xfId="46" applyNumberFormat="1" applyFont="1" applyBorder="1"/>
    <xf numFmtId="0" fontId="2" fillId="0" borderId="28" xfId="0" applyFont="1" applyBorder="1" applyAlignment="1"/>
    <xf numFmtId="43" fontId="7" fillId="0" borderId="29" xfId="46" applyFont="1" applyBorder="1" applyAlignment="1">
      <alignment horizontal="center"/>
    </xf>
    <xf numFmtId="43" fontId="7" fillId="0" borderId="15" xfId="46" applyFont="1" applyBorder="1" applyAlignment="1" applyProtection="1">
      <alignment horizontal="center"/>
      <protection locked="0"/>
    </xf>
    <xf numFmtId="194" fontId="8" fillId="0" borderId="22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right"/>
      <protection locked="0"/>
    </xf>
    <xf numFmtId="190" fontId="7" fillId="0" borderId="23" xfId="46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43" fontId="7" fillId="0" borderId="23" xfId="46" applyFont="1" applyBorder="1" applyProtection="1">
      <protection locked="0"/>
    </xf>
    <xf numFmtId="43" fontId="7" fillId="0" borderId="23" xfId="46" applyFont="1" applyBorder="1" applyAlignment="1" applyProtection="1">
      <alignment horizontal="center"/>
      <protection locked="0"/>
    </xf>
    <xf numFmtId="43" fontId="7" fillId="0" borderId="0" xfId="46" applyFont="1" applyBorder="1" applyAlignment="1">
      <alignment horizontal="left"/>
    </xf>
    <xf numFmtId="191" fontId="2" fillId="0" borderId="27" xfId="0" applyNumberFormat="1" applyFont="1" applyBorder="1" applyAlignment="1">
      <alignment horizontal="left"/>
    </xf>
    <xf numFmtId="9" fontId="2" fillId="0" borderId="0" xfId="0" applyNumberFormat="1" applyFont="1" applyAlignment="1">
      <alignment horizontal="center"/>
    </xf>
    <xf numFmtId="43" fontId="2" fillId="0" borderId="29" xfId="46" applyFont="1" applyBorder="1"/>
    <xf numFmtId="43" fontId="2" fillId="0" borderId="30" xfId="46" applyFont="1" applyBorder="1"/>
    <xf numFmtId="190" fontId="7" fillId="0" borderId="19" xfId="46" applyNumberFormat="1" applyFont="1" applyBorder="1" applyAlignment="1" applyProtection="1">
      <alignment horizontal="right"/>
      <protection locked="0"/>
    </xf>
    <xf numFmtId="190" fontId="7" fillId="0" borderId="20" xfId="46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3" fontId="7" fillId="0" borderId="20" xfId="46" applyFont="1" applyBorder="1" applyAlignment="1">
      <alignment horizontal="center"/>
    </xf>
    <xf numFmtId="43" fontId="7" fillId="0" borderId="26" xfId="46" applyFont="1" applyBorder="1" applyAlignment="1">
      <alignment horizontal="center"/>
    </xf>
    <xf numFmtId="0" fontId="7" fillId="0" borderId="0" xfId="0" applyFont="1"/>
    <xf numFmtId="43" fontId="2" fillId="0" borderId="17" xfId="46" applyFont="1" applyBorder="1"/>
    <xf numFmtId="43" fontId="2" fillId="0" borderId="10" xfId="46" applyFont="1" applyBorder="1"/>
    <xf numFmtId="192" fontId="2" fillId="0" borderId="17" xfId="46" applyNumberFormat="1" applyFont="1" applyBorder="1" applyAlignment="1"/>
    <xf numFmtId="0" fontId="7" fillId="0" borderId="32" xfId="0" applyFont="1" applyBorder="1" applyAlignment="1">
      <alignment horizontal="center" vertical="center"/>
    </xf>
    <xf numFmtId="190" fontId="7" fillId="0" borderId="21" xfId="46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3" fontId="7" fillId="0" borderId="0" xfId="46" applyFont="1" applyBorder="1" applyAlignment="1">
      <alignment horizontal="center"/>
    </xf>
    <xf numFmtId="43" fontId="7" fillId="0" borderId="21" xfId="46" applyFont="1" applyBorder="1" applyAlignment="1">
      <alignment horizontal="center" vertical="center" wrapText="1"/>
    </xf>
    <xf numFmtId="0" fontId="8" fillId="0" borderId="0" xfId="48" applyFont="1" applyBorder="1"/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87" fontId="8" fillId="0" borderId="34" xfId="46" applyNumberFormat="1" applyFont="1" applyBorder="1" applyProtection="1">
      <protection locked="0"/>
    </xf>
    <xf numFmtId="0" fontId="8" fillId="0" borderId="23" xfId="48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190" fontId="7" fillId="0" borderId="0" xfId="46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3" fontId="7" fillId="0" borderId="35" xfId="46" applyFont="1" applyBorder="1" applyAlignment="1">
      <alignment horizontal="center"/>
    </xf>
    <xf numFmtId="190" fontId="8" fillId="0" borderId="0" xfId="46" applyNumberFormat="1" applyFont="1" applyBorder="1" applyAlignment="1" applyProtection="1">
      <alignment horizontal="right"/>
      <protection locked="0"/>
    </xf>
    <xf numFmtId="190" fontId="8" fillId="0" borderId="0" xfId="46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36" xfId="46" applyFont="1" applyBorder="1" applyAlignment="1"/>
    <xf numFmtId="43" fontId="2" fillId="0" borderId="37" xfId="46" applyFont="1" applyBorder="1" applyAlignment="1"/>
    <xf numFmtId="190" fontId="2" fillId="0" borderId="16" xfId="46" applyNumberFormat="1" applyFont="1" applyBorder="1" applyAlignment="1"/>
    <xf numFmtId="0" fontId="2" fillId="0" borderId="38" xfId="0" applyFont="1" applyBorder="1" applyAlignment="1"/>
    <xf numFmtId="43" fontId="2" fillId="0" borderId="12" xfId="0" applyNumberFormat="1" applyFont="1" applyBorder="1" applyAlignment="1">
      <alignment horizontal="right"/>
    </xf>
    <xf numFmtId="43" fontId="6" fillId="0" borderId="38" xfId="46" applyFont="1" applyBorder="1" applyAlignment="1"/>
    <xf numFmtId="0" fontId="14" fillId="0" borderId="14" xfId="0" applyFont="1" applyBorder="1" applyAlignment="1">
      <alignment horizontal="center"/>
    </xf>
    <xf numFmtId="0" fontId="2" fillId="0" borderId="10" xfId="0" applyFont="1" applyBorder="1"/>
    <xf numFmtId="0" fontId="6" fillId="0" borderId="11" xfId="0" applyFont="1" applyBorder="1"/>
    <xf numFmtId="0" fontId="6" fillId="0" borderId="10" xfId="0" applyFont="1" applyBorder="1"/>
    <xf numFmtId="0" fontId="2" fillId="0" borderId="38" xfId="0" applyFont="1" applyBorder="1" applyAlignment="1">
      <alignment horizontal="right"/>
    </xf>
    <xf numFmtId="0" fontId="8" fillId="0" borderId="0" xfId="0" applyFont="1" applyBorder="1" applyAlignment="1"/>
    <xf numFmtId="0" fontId="8" fillId="0" borderId="12" xfId="0" applyNumberFormat="1" applyFont="1" applyBorder="1" applyAlignment="1"/>
    <xf numFmtId="0" fontId="11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190" fontId="2" fillId="0" borderId="0" xfId="46" applyNumberFormat="1" applyFont="1" applyBorder="1" applyAlignment="1">
      <alignment horizontal="left"/>
    </xf>
    <xf numFmtId="190" fontId="2" fillId="0" borderId="0" xfId="46" applyNumberFormat="1" applyFont="1" applyBorder="1"/>
    <xf numFmtId="0" fontId="6" fillId="0" borderId="21" xfId="0" applyFont="1" applyBorder="1"/>
    <xf numFmtId="0" fontId="7" fillId="0" borderId="16" xfId="0" applyFont="1" applyBorder="1" applyAlignment="1">
      <alignment vertical="center"/>
    </xf>
    <xf numFmtId="0" fontId="42" fillId="24" borderId="0" xfId="39" applyFont="1" applyFill="1"/>
    <xf numFmtId="0" fontId="43" fillId="24" borderId="0" xfId="39" applyFont="1" applyFill="1"/>
    <xf numFmtId="196" fontId="42" fillId="24" borderId="0" xfId="28" applyNumberFormat="1" applyFont="1" applyFill="1"/>
    <xf numFmtId="0" fontId="43" fillId="24" borderId="0" xfId="39" applyFont="1" applyFill="1" applyAlignment="1">
      <alignment horizontal="right"/>
    </xf>
    <xf numFmtId="0" fontId="45" fillId="24" borderId="0" xfId="39" applyFont="1" applyFill="1"/>
    <xf numFmtId="0" fontId="45" fillId="24" borderId="0" xfId="39" applyFont="1" applyFill="1" applyAlignment="1">
      <alignment horizontal="right"/>
    </xf>
    <xf numFmtId="0" fontId="46" fillId="25" borderId="0" xfId="39" applyFont="1" applyFill="1" applyBorder="1" applyAlignment="1">
      <alignment horizontal="center"/>
    </xf>
    <xf numFmtId="0" fontId="46" fillId="26" borderId="40" xfId="39" applyFont="1" applyFill="1" applyBorder="1" applyAlignment="1">
      <alignment horizontal="center"/>
    </xf>
    <xf numFmtId="0" fontId="46" fillId="27" borderId="0" xfId="39" applyFont="1" applyFill="1" applyBorder="1" applyAlignment="1">
      <alignment horizontal="center"/>
    </xf>
    <xf numFmtId="0" fontId="42" fillId="25" borderId="0" xfId="39" applyFont="1" applyFill="1" applyBorder="1"/>
    <xf numFmtId="196" fontId="42" fillId="25" borderId="0" xfId="28" applyNumberFormat="1" applyFont="1" applyFill="1" applyBorder="1"/>
    <xf numFmtId="0" fontId="42" fillId="27" borderId="0" xfId="39" applyFont="1" applyFill="1" applyBorder="1"/>
    <xf numFmtId="196" fontId="42" fillId="27" borderId="0" xfId="28" applyNumberFormat="1" applyFont="1" applyFill="1" applyBorder="1"/>
    <xf numFmtId="0" fontId="42" fillId="27" borderId="0" xfId="39" applyFont="1" applyFill="1" applyBorder="1" applyAlignment="1">
      <alignment horizontal="left"/>
    </xf>
    <xf numFmtId="0" fontId="45" fillId="24" borderId="0" xfId="39" applyFont="1" applyFill="1" applyProtection="1">
      <protection locked="0" hidden="1"/>
    </xf>
    <xf numFmtId="0" fontId="45" fillId="24" borderId="0" xfId="39" applyFont="1" applyFill="1" applyAlignment="1" applyProtection="1">
      <alignment horizontal="right"/>
      <protection locked="0" hidden="1"/>
    </xf>
    <xf numFmtId="0" fontId="49" fillId="25" borderId="0" xfId="35" applyFill="1" applyBorder="1" applyAlignment="1" applyProtection="1">
      <alignment horizontal="center"/>
    </xf>
    <xf numFmtId="0" fontId="49" fillId="27" borderId="0" xfId="35" applyFill="1" applyBorder="1" applyAlignment="1" applyProtection="1">
      <alignment horizontal="center"/>
    </xf>
    <xf numFmtId="0" fontId="42" fillId="27" borderId="0" xfId="39" applyFont="1" applyFill="1" applyBorder="1" applyAlignment="1">
      <alignment horizontal="center"/>
    </xf>
    <xf numFmtId="195" fontId="45" fillId="24" borderId="0" xfId="39" applyNumberFormat="1" applyFont="1" applyFill="1" applyAlignment="1" applyProtection="1">
      <alignment horizontal="right"/>
      <protection locked="0" hidden="1"/>
    </xf>
    <xf numFmtId="0" fontId="42" fillId="27" borderId="41" xfId="39" applyFont="1" applyFill="1" applyBorder="1"/>
    <xf numFmtId="0" fontId="46" fillId="27" borderId="0" xfId="39" applyFont="1" applyFill="1" applyBorder="1"/>
    <xf numFmtId="0" fontId="45" fillId="24" borderId="0" xfId="39" quotePrefix="1" applyFont="1" applyFill="1" applyAlignment="1" applyProtection="1">
      <alignment horizontal="right"/>
      <protection locked="0" hidden="1"/>
    </xf>
    <xf numFmtId="0" fontId="42" fillId="24" borderId="0" xfId="39" applyFont="1" applyFill="1" applyAlignment="1">
      <alignment horizontal="center"/>
    </xf>
    <xf numFmtId="0" fontId="45" fillId="24" borderId="0" xfId="39" applyFont="1" applyFill="1" applyAlignment="1">
      <alignment horizontal="center"/>
    </xf>
    <xf numFmtId="0" fontId="45" fillId="24" borderId="0" xfId="39" applyFont="1" applyFill="1" applyAlignment="1" applyProtection="1">
      <alignment horizontal="center"/>
      <protection locked="0" hidden="1"/>
    </xf>
    <xf numFmtId="197" fontId="42" fillId="24" borderId="0" xfId="39" applyNumberFormat="1" applyFont="1" applyFill="1"/>
    <xf numFmtId="0" fontId="48" fillId="28" borderId="0" xfId="28" applyNumberFormat="1" applyFont="1" applyFill="1" applyBorder="1" applyAlignment="1" applyProtection="1">
      <alignment horizontal="center"/>
      <protection locked="0"/>
    </xf>
    <xf numFmtId="0" fontId="48" fillId="29" borderId="0" xfId="39" applyFont="1" applyFill="1" applyBorder="1" applyAlignment="1" applyProtection="1">
      <alignment horizontal="center"/>
      <protection locked="0"/>
    </xf>
    <xf numFmtId="0" fontId="48" fillId="30" borderId="0" xfId="28" applyNumberFormat="1" applyFont="1" applyFill="1" applyBorder="1" applyAlignment="1" applyProtection="1">
      <alignment horizontal="center"/>
      <protection locked="0"/>
    </xf>
    <xf numFmtId="0" fontId="48" fillId="27" borderId="0" xfId="39" applyFont="1" applyFill="1" applyBorder="1" applyAlignment="1" applyProtection="1">
      <alignment horizontal="center"/>
      <protection locked="0"/>
    </xf>
    <xf numFmtId="193" fontId="45" fillId="24" borderId="0" xfId="28" applyNumberFormat="1" applyFont="1" applyFill="1" applyAlignment="1" applyProtection="1">
      <alignment horizontal="right"/>
      <protection locked="0" hidden="1"/>
    </xf>
    <xf numFmtId="0" fontId="42" fillId="25" borderId="41" xfId="39" applyFont="1" applyFill="1" applyBorder="1"/>
    <xf numFmtId="196" fontId="42" fillId="25" borderId="41" xfId="28" applyNumberFormat="1" applyFont="1" applyFill="1" applyBorder="1"/>
    <xf numFmtId="193" fontId="45" fillId="24" borderId="0" xfId="28" quotePrefix="1" applyNumberFormat="1" applyFont="1" applyFill="1" applyAlignment="1" applyProtection="1">
      <alignment horizontal="right"/>
      <protection locked="0" hidden="1"/>
    </xf>
    <xf numFmtId="196" fontId="46" fillId="31" borderId="42" xfId="28" applyNumberFormat="1" applyFont="1" applyFill="1" applyBorder="1" applyAlignment="1">
      <alignment horizontal="center" vertical="center" wrapText="1"/>
    </xf>
    <xf numFmtId="0" fontId="46" fillId="31" borderId="42" xfId="39" applyFont="1" applyFill="1" applyBorder="1" applyAlignment="1">
      <alignment horizontal="center" vertical="center" wrapText="1"/>
    </xf>
    <xf numFmtId="0" fontId="42" fillId="25" borderId="43" xfId="39" applyFont="1" applyFill="1" applyBorder="1" applyAlignment="1">
      <alignment horizontal="right"/>
    </xf>
    <xf numFmtId="196" fontId="42" fillId="25" borderId="44" xfId="28" applyNumberFormat="1" applyFont="1" applyFill="1" applyBorder="1"/>
    <xf numFmtId="0" fontId="42" fillId="25" borderId="44" xfId="39" applyFont="1" applyFill="1" applyBorder="1"/>
    <xf numFmtId="196" fontId="42" fillId="25" borderId="44" xfId="42" applyNumberFormat="1" applyFont="1" applyFill="1" applyBorder="1"/>
    <xf numFmtId="0" fontId="42" fillId="25" borderId="44" xfId="42" applyNumberFormat="1" applyFont="1" applyFill="1" applyBorder="1"/>
    <xf numFmtId="192" fontId="42" fillId="25" borderId="44" xfId="39" applyNumberFormat="1" applyFont="1" applyFill="1" applyBorder="1"/>
    <xf numFmtId="196" fontId="54" fillId="25" borderId="45" xfId="28" applyNumberFormat="1" applyFont="1" applyFill="1" applyBorder="1" applyAlignment="1"/>
    <xf numFmtId="0" fontId="42" fillId="25" borderId="46" xfId="39" applyFont="1" applyFill="1" applyBorder="1"/>
    <xf numFmtId="196" fontId="42" fillId="25" borderId="21" xfId="28" applyNumberFormat="1" applyFont="1" applyFill="1" applyBorder="1"/>
    <xf numFmtId="0" fontId="42" fillId="25" borderId="21" xfId="39" applyFont="1" applyFill="1" applyBorder="1"/>
    <xf numFmtId="196" fontId="42" fillId="25" borderId="21" xfId="42" applyNumberFormat="1" applyFont="1" applyFill="1" applyBorder="1"/>
    <xf numFmtId="0" fontId="42" fillId="25" borderId="21" xfId="42" applyNumberFormat="1" applyFont="1" applyFill="1" applyBorder="1"/>
    <xf numFmtId="192" fontId="42" fillId="25" borderId="21" xfId="39" applyNumberFormat="1" applyFont="1" applyFill="1" applyBorder="1"/>
    <xf numFmtId="196" fontId="54" fillId="25" borderId="47" xfId="28" applyNumberFormat="1" applyFont="1" applyFill="1" applyBorder="1" applyAlignment="1"/>
    <xf numFmtId="0" fontId="55" fillId="25" borderId="48" xfId="39" applyFont="1" applyFill="1" applyBorder="1" applyAlignment="1">
      <alignment horizontal="right"/>
    </xf>
    <xf numFmtId="196" fontId="42" fillId="25" borderId="49" xfId="28" applyNumberFormat="1" applyFont="1" applyFill="1" applyBorder="1"/>
    <xf numFmtId="0" fontId="42" fillId="25" borderId="49" xfId="39" applyFont="1" applyFill="1" applyBorder="1"/>
    <xf numFmtId="196" fontId="42" fillId="25" borderId="49" xfId="42" applyNumberFormat="1" applyFont="1" applyFill="1" applyBorder="1"/>
    <xf numFmtId="0" fontId="42" fillId="25" borderId="49" xfId="42" applyNumberFormat="1" applyFont="1" applyFill="1" applyBorder="1"/>
    <xf numFmtId="192" fontId="42" fillId="25" borderId="49" xfId="39" applyNumberFormat="1" applyFont="1" applyFill="1" applyBorder="1"/>
    <xf numFmtId="196" fontId="54" fillId="25" borderId="50" xfId="28" applyNumberFormat="1" applyFont="1" applyFill="1" applyBorder="1" applyAlignment="1"/>
    <xf numFmtId="0" fontId="42" fillId="0" borderId="0" xfId="39" applyFont="1" applyFill="1"/>
    <xf numFmtId="196" fontId="42" fillId="0" borderId="0" xfId="28" applyNumberFormat="1" applyFont="1" applyFill="1"/>
    <xf numFmtId="0" fontId="11" fillId="0" borderId="0" xfId="0" applyFont="1" applyAlignment="1"/>
    <xf numFmtId="0" fontId="59" fillId="0" borderId="51" xfId="47" applyFont="1" applyFill="1" applyBorder="1" applyAlignment="1" applyProtection="1">
      <alignment horizontal="center" vertical="center"/>
      <protection hidden="1"/>
    </xf>
    <xf numFmtId="192" fontId="59" fillId="0" borderId="51" xfId="46" applyNumberFormat="1" applyFont="1" applyFill="1" applyBorder="1" applyAlignment="1" applyProtection="1">
      <alignment horizontal="left" vertical="center"/>
      <protection hidden="1"/>
    </xf>
    <xf numFmtId="43" fontId="59" fillId="0" borderId="51" xfId="46" applyFont="1" applyFill="1" applyBorder="1" applyAlignment="1" applyProtection="1">
      <alignment horizontal="center" vertical="center"/>
      <protection hidden="1"/>
    </xf>
    <xf numFmtId="43" fontId="59" fillId="0" borderId="51" xfId="47" applyNumberFormat="1" applyFont="1" applyFill="1" applyBorder="1" applyAlignment="1" applyProtection="1">
      <alignment horizontal="left" vertical="center"/>
      <protection hidden="1"/>
    </xf>
    <xf numFmtId="43" fontId="59" fillId="0" borderId="0" xfId="47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5" fillId="0" borderId="0" xfId="47" applyFont="1" applyFill="1" applyBorder="1" applyAlignment="1" applyProtection="1">
      <alignment horizontal="center"/>
      <protection locked="0"/>
    </xf>
    <xf numFmtId="0" fontId="35" fillId="0" borderId="0" xfId="47" applyFont="1" applyFill="1" applyAlignment="1" applyProtection="1">
      <alignment horizontal="center"/>
      <protection locked="0"/>
    </xf>
    <xf numFmtId="43" fontId="35" fillId="0" borderId="0" xfId="46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3" fontId="2" fillId="0" borderId="0" xfId="46" applyFont="1" applyFill="1" applyProtection="1">
      <protection locked="0"/>
    </xf>
    <xf numFmtId="190" fontId="2" fillId="0" borderId="0" xfId="46" applyNumberFormat="1" applyFont="1" applyFill="1" applyBorder="1" applyAlignment="1" applyProtection="1">
      <alignment horizontal="center"/>
      <protection locked="0"/>
    </xf>
    <xf numFmtId="10" fontId="35" fillId="0" borderId="52" xfId="47" applyNumberFormat="1" applyFont="1" applyFill="1" applyBorder="1" applyAlignment="1" applyProtection="1">
      <alignment horizontal="center"/>
      <protection locked="0"/>
    </xf>
    <xf numFmtId="0" fontId="35" fillId="0" borderId="20" xfId="47" applyFont="1" applyFill="1" applyBorder="1" applyAlignment="1" applyProtection="1">
      <alignment horizontal="center"/>
      <protection locked="0"/>
    </xf>
    <xf numFmtId="0" fontId="35" fillId="0" borderId="53" xfId="47" applyFont="1" applyFill="1" applyBorder="1" applyAlignment="1" applyProtection="1">
      <alignment horizontal="center"/>
      <protection locked="0"/>
    </xf>
    <xf numFmtId="43" fontId="35" fillId="0" borderId="0" xfId="47" applyNumberFormat="1" applyFont="1" applyFill="1" applyAlignment="1" applyProtection="1">
      <alignment horizontal="center"/>
      <protection locked="0"/>
    </xf>
    <xf numFmtId="43" fontId="35" fillId="0" borderId="20" xfId="46" applyFont="1" applyFill="1" applyBorder="1" applyAlignment="1" applyProtection="1">
      <alignment horizontal="center"/>
      <protection locked="0"/>
    </xf>
    <xf numFmtId="43" fontId="35" fillId="0" borderId="14" xfId="46" applyFont="1" applyFill="1" applyBorder="1" applyAlignment="1" applyProtection="1">
      <alignment horizontal="center"/>
      <protection locked="0"/>
    </xf>
    <xf numFmtId="0" fontId="35" fillId="0" borderId="14" xfId="47" applyFont="1" applyFill="1" applyBorder="1" applyAlignment="1" applyProtection="1">
      <alignment horizontal="center"/>
      <protection locked="0"/>
    </xf>
    <xf numFmtId="0" fontId="35" fillId="0" borderId="54" xfId="47" applyFont="1" applyFill="1" applyBorder="1" applyAlignment="1" applyProtection="1">
      <alignment horizontal="center"/>
      <protection locked="0"/>
    </xf>
    <xf numFmtId="0" fontId="35" fillId="0" borderId="0" xfId="47" applyFont="1" applyFill="1" applyAlignment="1" applyProtection="1">
      <alignment horizontal="left"/>
      <protection locked="0"/>
    </xf>
    <xf numFmtId="43" fontId="35" fillId="0" borderId="0" xfId="47" applyNumberFormat="1" applyFont="1" applyFill="1" applyAlignment="1" applyProtection="1">
      <alignment horizontal="left"/>
      <protection locked="0"/>
    </xf>
    <xf numFmtId="0" fontId="58" fillId="0" borderId="0" xfId="0" applyFont="1" applyFill="1" applyProtection="1">
      <protection locked="0"/>
    </xf>
    <xf numFmtId="10" fontId="35" fillId="0" borderId="55" xfId="47" applyNumberFormat="1" applyFont="1" applyFill="1" applyBorder="1" applyAlignment="1" applyProtection="1">
      <alignment horizontal="center"/>
      <protection locked="0"/>
    </xf>
    <xf numFmtId="43" fontId="58" fillId="0" borderId="0" xfId="46" applyFont="1" applyFill="1" applyProtection="1">
      <protection locked="0"/>
    </xf>
    <xf numFmtId="43" fontId="35" fillId="0" borderId="14" xfId="46" applyFont="1" applyFill="1" applyBorder="1" applyAlignment="1" applyProtection="1">
      <alignment horizontal="center" vertical="center"/>
      <protection locked="0"/>
    </xf>
    <xf numFmtId="0" fontId="35" fillId="0" borderId="14" xfId="47" applyFont="1" applyFill="1" applyBorder="1" applyAlignment="1" applyProtection="1">
      <alignment horizontal="center" vertical="center"/>
      <protection locked="0"/>
    </xf>
    <xf numFmtId="0" fontId="35" fillId="0" borderId="54" xfId="47" applyFont="1" applyFill="1" applyBorder="1" applyAlignment="1" applyProtection="1">
      <alignment horizontal="center" vertical="center"/>
      <protection locked="0"/>
    </xf>
    <xf numFmtId="188" fontId="35" fillId="0" borderId="54" xfId="47" applyNumberFormat="1" applyFont="1" applyFill="1" applyBorder="1" applyAlignment="1" applyProtection="1">
      <alignment horizontal="center" vertical="center"/>
      <protection locked="0"/>
    </xf>
    <xf numFmtId="0" fontId="61" fillId="0" borderId="56" xfId="47" applyFont="1" applyFill="1" applyBorder="1" applyAlignment="1" applyProtection="1">
      <alignment horizontal="left"/>
      <protection locked="0"/>
    </xf>
    <xf numFmtId="0" fontId="35" fillId="0" borderId="56" xfId="47" applyFont="1" applyFill="1" applyBorder="1" applyAlignment="1" applyProtection="1">
      <alignment horizontal="right"/>
      <protection locked="0"/>
    </xf>
    <xf numFmtId="0" fontId="35" fillId="0" borderId="57" xfId="47" applyFont="1" applyFill="1" applyBorder="1" applyAlignment="1" applyProtection="1">
      <alignment horizontal="center" vertical="top"/>
      <protection locked="0"/>
    </xf>
    <xf numFmtId="0" fontId="61" fillId="0" borderId="0" xfId="47" applyFont="1" applyFill="1" applyBorder="1" applyAlignment="1" applyProtection="1">
      <alignment horizontal="left"/>
      <protection locked="0"/>
    </xf>
    <xf numFmtId="0" fontId="35" fillId="0" borderId="0" xfId="47" applyFont="1" applyFill="1" applyBorder="1" applyAlignment="1" applyProtection="1">
      <alignment horizontal="right"/>
      <protection locked="0"/>
    </xf>
    <xf numFmtId="188" fontId="35" fillId="0" borderId="54" xfId="47" applyNumberFormat="1" applyFont="1" applyFill="1" applyBorder="1" applyAlignment="1" applyProtection="1">
      <alignment horizontal="center"/>
      <protection locked="0"/>
    </xf>
    <xf numFmtId="0" fontId="61" fillId="0" borderId="51" xfId="47" applyFont="1" applyFill="1" applyBorder="1" applyAlignment="1" applyProtection="1">
      <alignment horizontal="left"/>
      <protection locked="0"/>
    </xf>
    <xf numFmtId="0" fontId="35" fillId="0" borderId="51" xfId="47" applyFont="1" applyFill="1" applyBorder="1" applyAlignment="1" applyProtection="1">
      <alignment horizontal="right"/>
      <protection locked="0"/>
    </xf>
    <xf numFmtId="0" fontId="61" fillId="0" borderId="58" xfId="47" applyFont="1" applyFill="1" applyBorder="1" applyAlignment="1" applyProtection="1">
      <alignment horizontal="center" vertical="top"/>
      <protection locked="0"/>
    </xf>
    <xf numFmtId="0" fontId="35" fillId="0" borderId="56" xfId="47" applyFont="1" applyFill="1" applyBorder="1" applyAlignment="1" applyProtection="1">
      <alignment horizontal="left" vertical="center"/>
      <protection locked="0"/>
    </xf>
    <xf numFmtId="0" fontId="35" fillId="0" borderId="59" xfId="47" applyFont="1" applyFill="1" applyBorder="1" applyAlignment="1" applyProtection="1">
      <alignment horizontal="left" vertical="center"/>
      <protection locked="0"/>
    </xf>
    <xf numFmtId="0" fontId="59" fillId="0" borderId="0" xfId="47" applyFont="1" applyFill="1" applyBorder="1" applyAlignment="1" applyProtection="1">
      <alignment horizontal="right" vertical="center"/>
      <protection locked="0"/>
    </xf>
    <xf numFmtId="0" fontId="59" fillId="0" borderId="51" xfId="47" applyFont="1" applyFill="1" applyBorder="1" applyAlignment="1" applyProtection="1">
      <alignment horizontal="center" vertical="center"/>
      <protection locked="0"/>
    </xf>
    <xf numFmtId="43" fontId="59" fillId="0" borderId="51" xfId="46" applyFont="1" applyFill="1" applyBorder="1" applyAlignment="1" applyProtection="1">
      <alignment horizontal="center" vertical="center"/>
      <protection locked="0"/>
    </xf>
    <xf numFmtId="0" fontId="59" fillId="0" borderId="52" xfId="47" applyFont="1" applyFill="1" applyBorder="1" applyAlignment="1" applyProtection="1">
      <alignment horizontal="left" vertical="center"/>
      <protection locked="0"/>
    </xf>
    <xf numFmtId="0" fontId="59" fillId="0" borderId="0" xfId="47" applyFont="1" applyFill="1" applyBorder="1" applyAlignment="1" applyProtection="1">
      <alignment horizontal="center" vertical="center"/>
      <protection locked="0"/>
    </xf>
    <xf numFmtId="0" fontId="59" fillId="0" borderId="0" xfId="47" applyFont="1" applyFill="1" applyBorder="1" applyAlignment="1" applyProtection="1">
      <alignment horizontal="left" vertical="center"/>
      <protection locked="0"/>
    </xf>
    <xf numFmtId="0" fontId="59" fillId="0" borderId="52" xfId="47" applyFont="1" applyFill="1" applyBorder="1" applyAlignment="1" applyProtection="1">
      <alignment horizontal="center" vertical="center"/>
      <protection locked="0"/>
    </xf>
    <xf numFmtId="0" fontId="60" fillId="0" borderId="0" xfId="47" applyFont="1" applyFill="1" applyBorder="1" applyAlignment="1" applyProtection="1">
      <alignment horizontal="right" vertical="center"/>
      <protection locked="0"/>
    </xf>
    <xf numFmtId="0" fontId="59" fillId="0" borderId="52" xfId="47" applyFont="1" applyFill="1" applyBorder="1" applyAlignment="1" applyProtection="1">
      <protection locked="0"/>
    </xf>
    <xf numFmtId="0" fontId="61" fillId="0" borderId="0" xfId="47" applyFont="1" applyFill="1" applyBorder="1" applyAlignment="1" applyProtection="1">
      <alignment horizontal="left" vertical="center"/>
      <protection locked="0"/>
    </xf>
    <xf numFmtId="0" fontId="35" fillId="0" borderId="0" xfId="47" applyFont="1" applyFill="1" applyBorder="1" applyAlignment="1" applyProtection="1">
      <alignment horizontal="center" vertical="center"/>
      <protection locked="0"/>
    </xf>
    <xf numFmtId="188" fontId="35" fillId="0" borderId="0" xfId="47" applyNumberFormat="1" applyFont="1" applyFill="1" applyBorder="1" applyAlignment="1" applyProtection="1">
      <alignment horizontal="right"/>
      <protection locked="0"/>
    </xf>
    <xf numFmtId="43" fontId="35" fillId="0" borderId="60" xfId="46" applyFont="1" applyFill="1" applyBorder="1" applyAlignment="1" applyProtection="1">
      <alignment horizontal="center"/>
      <protection locked="0"/>
    </xf>
    <xf numFmtId="0" fontId="35" fillId="0" borderId="61" xfId="47" applyFont="1" applyFill="1" applyBorder="1" applyAlignment="1" applyProtection="1">
      <alignment horizontal="center" vertical="top"/>
      <protection locked="0"/>
    </xf>
    <xf numFmtId="0" fontId="35" fillId="0" borderId="41" xfId="47" applyFont="1" applyFill="1" applyBorder="1" applyAlignment="1" applyProtection="1">
      <alignment horizontal="center" vertical="center"/>
      <protection locked="0"/>
    </xf>
    <xf numFmtId="0" fontId="35" fillId="0" borderId="60" xfId="47" applyFont="1" applyFill="1" applyBorder="1" applyAlignment="1" applyProtection="1">
      <alignment horizontal="center"/>
      <protection locked="0"/>
    </xf>
    <xf numFmtId="188" fontId="35" fillId="0" borderId="62" xfId="47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5" fillId="0" borderId="0" xfId="47" applyFont="1" applyFill="1" applyAlignment="1" applyProtection="1">
      <alignment horizontal="right"/>
      <protection locked="0"/>
    </xf>
    <xf numFmtId="0" fontId="60" fillId="0" borderId="63" xfId="47" applyFont="1" applyFill="1" applyBorder="1" applyAlignment="1" applyProtection="1">
      <alignment horizontal="center" vertical="center"/>
      <protection locked="0"/>
    </xf>
    <xf numFmtId="0" fontId="60" fillId="0" borderId="42" xfId="47" applyFont="1" applyFill="1" applyBorder="1" applyAlignment="1" applyProtection="1">
      <alignment horizontal="center" vertical="center"/>
      <protection locked="0"/>
    </xf>
    <xf numFmtId="0" fontId="35" fillId="0" borderId="57" xfId="47" applyFont="1" applyFill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90" fontId="7" fillId="0" borderId="30" xfId="46" applyNumberFormat="1" applyFont="1" applyBorder="1" applyAlignment="1" applyProtection="1">
      <alignment horizontal="left"/>
      <protection locked="0"/>
    </xf>
    <xf numFmtId="0" fontId="8" fillId="0" borderId="30" xfId="48" applyFont="1" applyBorder="1" applyAlignment="1" applyProtection="1">
      <alignment horizontal="center"/>
      <protection locked="0"/>
    </xf>
    <xf numFmtId="43" fontId="7" fillId="0" borderId="30" xfId="46" applyFont="1" applyBorder="1" applyProtection="1">
      <protection locked="0"/>
    </xf>
    <xf numFmtId="43" fontId="7" fillId="0" borderId="30" xfId="46" applyFont="1" applyBorder="1" applyAlignment="1" applyProtection="1">
      <alignment horizontal="center"/>
      <protection locked="0"/>
    </xf>
    <xf numFmtId="187" fontId="8" fillId="0" borderId="65" xfId="46" applyNumberFormat="1" applyFont="1" applyBorder="1" applyProtection="1">
      <protection locked="0"/>
    </xf>
    <xf numFmtId="194" fontId="8" fillId="0" borderId="64" xfId="0" applyNumberFormat="1" applyFont="1" applyBorder="1" applyAlignment="1" applyProtection="1">
      <alignment horizontal="center"/>
      <protection locked="0"/>
    </xf>
    <xf numFmtId="0" fontId="59" fillId="0" borderId="57" xfId="47" applyFont="1" applyFill="1" applyBorder="1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188" fontId="63" fillId="0" borderId="12" xfId="47" applyNumberFormat="1" applyFont="1" applyFill="1" applyBorder="1" applyAlignment="1" applyProtection="1">
      <alignment horizontal="center" vertical="center"/>
      <protection locked="0"/>
    </xf>
    <xf numFmtId="43" fontId="8" fillId="0" borderId="14" xfId="46" applyNumberFormat="1" applyFont="1" applyBorder="1" applyAlignment="1" applyProtection="1">
      <alignment horizontal="left"/>
      <protection locked="0"/>
    </xf>
    <xf numFmtId="190" fontId="64" fillId="0" borderId="14" xfId="46" applyNumberFormat="1" applyFont="1" applyBorder="1" applyAlignment="1" applyProtection="1">
      <alignment horizontal="left"/>
      <protection locked="0"/>
    </xf>
    <xf numFmtId="43" fontId="64" fillId="0" borderId="14" xfId="46" applyFont="1" applyBorder="1" applyProtection="1">
      <protection locked="0"/>
    </xf>
    <xf numFmtId="43" fontId="8" fillId="0" borderId="14" xfId="46" applyFont="1" applyFill="1" applyBorder="1" applyProtection="1">
      <protection locked="0"/>
    </xf>
    <xf numFmtId="190" fontId="8" fillId="0" borderId="14" xfId="46" applyNumberFormat="1" applyFont="1" applyFill="1" applyBorder="1" applyAlignment="1" applyProtection="1">
      <alignment horizontal="left"/>
      <protection locked="0"/>
    </xf>
    <xf numFmtId="194" fontId="66" fillId="0" borderId="13" xfId="0" applyNumberFormat="1" applyFont="1" applyBorder="1" applyAlignment="1" applyProtection="1">
      <alignment horizontal="center"/>
      <protection locked="0"/>
    </xf>
    <xf numFmtId="0" fontId="66" fillId="0" borderId="15" xfId="0" applyFont="1" applyBorder="1" applyAlignment="1" applyProtection="1">
      <alignment horizontal="right"/>
      <protection locked="0"/>
    </xf>
    <xf numFmtId="190" fontId="66" fillId="0" borderId="14" xfId="46" applyNumberFormat="1" applyFont="1" applyBorder="1" applyAlignment="1" applyProtection="1">
      <alignment horizontal="left"/>
      <protection locked="0"/>
    </xf>
    <xf numFmtId="0" fontId="66" fillId="0" borderId="14" xfId="48" applyFont="1" applyBorder="1" applyAlignment="1" applyProtection="1">
      <alignment horizontal="center"/>
      <protection locked="0"/>
    </xf>
    <xf numFmtId="43" fontId="66" fillId="0" borderId="14" xfId="46" applyFont="1" applyBorder="1" applyProtection="1">
      <protection locked="0"/>
    </xf>
    <xf numFmtId="43" fontId="66" fillId="0" borderId="14" xfId="46" applyFont="1" applyBorder="1" applyAlignment="1" applyProtection="1">
      <alignment horizontal="center"/>
      <protection locked="0"/>
    </xf>
    <xf numFmtId="43" fontId="66" fillId="0" borderId="16" xfId="46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shrinkToFit="1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194" fontId="68" fillId="0" borderId="13" xfId="0" applyNumberFormat="1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right"/>
      <protection locked="0"/>
    </xf>
    <xf numFmtId="0" fontId="66" fillId="0" borderId="14" xfId="0" applyFont="1" applyBorder="1" applyAlignment="1" applyProtection="1">
      <alignment horizontal="left"/>
      <protection locked="0"/>
    </xf>
    <xf numFmtId="43" fontId="66" fillId="0" borderId="15" xfId="46" applyFont="1" applyBorder="1" applyAlignment="1" applyProtection="1">
      <alignment horizontal="center"/>
      <protection locked="0"/>
    </xf>
    <xf numFmtId="190" fontId="65" fillId="0" borderId="14" xfId="46" applyNumberFormat="1" applyFont="1" applyBorder="1" applyAlignment="1" applyProtection="1">
      <alignment horizontal="left"/>
      <protection locked="0"/>
    </xf>
    <xf numFmtId="0" fontId="65" fillId="0" borderId="21" xfId="0" applyFont="1" applyBorder="1" applyAlignment="1" applyProtection="1">
      <alignment horizontal="center"/>
      <protection locked="0"/>
    </xf>
    <xf numFmtId="43" fontId="65" fillId="0" borderId="14" xfId="46" applyFont="1" applyBorder="1" applyProtection="1">
      <protection locked="0"/>
    </xf>
    <xf numFmtId="43" fontId="65" fillId="0" borderId="14" xfId="46" applyFont="1" applyBorder="1" applyAlignment="1" applyProtection="1">
      <alignment horizontal="center"/>
      <protection locked="0"/>
    </xf>
    <xf numFmtId="43" fontId="65" fillId="0" borderId="16" xfId="46" applyFont="1" applyBorder="1" applyAlignment="1" applyProtection="1">
      <alignment horizontal="center"/>
      <protection locked="0"/>
    </xf>
    <xf numFmtId="189" fontId="69" fillId="0" borderId="13" xfId="46" applyNumberFormat="1" applyFont="1" applyBorder="1" applyAlignment="1" applyProtection="1">
      <alignment horizontal="center"/>
      <protection locked="0"/>
    </xf>
    <xf numFmtId="187" fontId="6" fillId="0" borderId="16" xfId="46" applyNumberFormat="1" applyFont="1" applyBorder="1" applyProtection="1">
      <protection locked="0"/>
    </xf>
    <xf numFmtId="2" fontId="8" fillId="0" borderId="14" xfId="46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left" shrinkToFi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94" fontId="69" fillId="0" borderId="13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8" fillId="0" borderId="15" xfId="48" applyFont="1" applyBorder="1" applyAlignment="1" applyProtection="1">
      <alignment horizontal="left"/>
      <protection locked="0"/>
    </xf>
    <xf numFmtId="0" fontId="8" fillId="0" borderId="16" xfId="48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5" xfId="48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98" fontId="8" fillId="0" borderId="14" xfId="46" applyNumberFormat="1" applyFont="1" applyBorder="1" applyAlignment="1" applyProtection="1">
      <alignment horizontal="right"/>
      <protection locked="0"/>
    </xf>
    <xf numFmtId="199" fontId="8" fillId="0" borderId="14" xfId="46" applyNumberFormat="1" applyFont="1" applyBorder="1" applyAlignment="1" applyProtection="1">
      <alignment horizontal="right"/>
      <protection locked="0"/>
    </xf>
    <xf numFmtId="43" fontId="68" fillId="0" borderId="14" xfId="46" applyFont="1" applyBorder="1" applyProtection="1">
      <protection locked="0"/>
    </xf>
    <xf numFmtId="43" fontId="68" fillId="0" borderId="16" xfId="46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190" fontId="8" fillId="0" borderId="21" xfId="46" applyNumberFormat="1" applyFont="1" applyBorder="1" applyProtection="1">
      <protection locked="0"/>
    </xf>
    <xf numFmtId="0" fontId="8" fillId="0" borderId="21" xfId="0" applyFont="1" applyBorder="1" applyProtection="1">
      <protection locked="0"/>
    </xf>
    <xf numFmtId="43" fontId="8" fillId="0" borderId="21" xfId="46" applyFont="1" applyBorder="1" applyProtection="1">
      <protection locked="0"/>
    </xf>
    <xf numFmtId="43" fontId="8" fillId="0" borderId="21" xfId="46" applyFont="1" applyBorder="1" applyAlignment="1" applyProtection="1">
      <alignment horizontal="center"/>
      <protection locked="0"/>
    </xf>
    <xf numFmtId="43" fontId="8" fillId="0" borderId="0" xfId="46" applyFont="1" applyBorder="1" applyAlignment="1" applyProtection="1">
      <alignment horizontal="center"/>
      <protection locked="0"/>
    </xf>
    <xf numFmtId="187" fontId="8" fillId="0" borderId="52" xfId="46" applyNumberFormat="1" applyFont="1" applyBorder="1" applyProtection="1">
      <protection locked="0"/>
    </xf>
    <xf numFmtId="0" fontId="8" fillId="0" borderId="24" xfId="0" applyFont="1" applyBorder="1" applyAlignment="1" applyProtection="1">
      <alignment horizontal="center"/>
      <protection locked="0"/>
    </xf>
    <xf numFmtId="194" fontId="8" fillId="0" borderId="24" xfId="0" applyNumberFormat="1" applyFont="1" applyBorder="1" applyAlignment="1" applyProtection="1">
      <alignment horizontal="center"/>
      <protection locked="0"/>
    </xf>
    <xf numFmtId="0" fontId="8" fillId="0" borderId="64" xfId="0" applyFont="1" applyBorder="1" applyAlignment="1" applyProtection="1">
      <alignment horizontal="center"/>
      <protection locked="0"/>
    </xf>
    <xf numFmtId="190" fontId="8" fillId="0" borderId="21" xfId="46" applyNumberFormat="1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right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194" fontId="7" fillId="0" borderId="19" xfId="0" applyNumberFormat="1" applyFont="1" applyBorder="1" applyAlignment="1" applyProtection="1">
      <alignment horizontal="left"/>
      <protection locked="0"/>
    </xf>
    <xf numFmtId="194" fontId="7" fillId="0" borderId="15" xfId="0" applyNumberFormat="1" applyFont="1" applyBorder="1" applyAlignment="1" applyProtection="1">
      <alignment horizontal="left"/>
      <protection locked="0"/>
    </xf>
    <xf numFmtId="194" fontId="7" fillId="0" borderId="16" xfId="0" applyNumberFormat="1" applyFont="1" applyBorder="1" applyAlignment="1" applyProtection="1">
      <alignment horizontal="left"/>
      <protection locked="0"/>
    </xf>
    <xf numFmtId="194" fontId="7" fillId="0" borderId="26" xfId="0" applyNumberFormat="1" applyFont="1" applyBorder="1" applyAlignment="1" applyProtection="1">
      <alignment horizontal="left"/>
      <protection locked="0"/>
    </xf>
    <xf numFmtId="194" fontId="7" fillId="0" borderId="31" xfId="0" applyNumberFormat="1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 shrinkToFit="1"/>
      <protection locked="0"/>
    </xf>
    <xf numFmtId="0" fontId="8" fillId="0" borderId="16" xfId="0" applyFont="1" applyBorder="1" applyAlignment="1" applyProtection="1">
      <alignment horizontal="left" shrinkToFit="1"/>
      <protection locked="0"/>
    </xf>
    <xf numFmtId="0" fontId="8" fillId="0" borderId="15" xfId="48" applyFont="1" applyBorder="1" applyAlignment="1" applyProtection="1">
      <alignment horizontal="left"/>
      <protection locked="0"/>
    </xf>
    <xf numFmtId="0" fontId="8" fillId="0" borderId="16" xfId="48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8" fillId="0" borderId="15" xfId="48" applyFont="1" applyBorder="1" applyAlignment="1" applyProtection="1">
      <alignment horizontal="left" shrinkToFit="1"/>
      <protection locked="0"/>
    </xf>
    <xf numFmtId="0" fontId="8" fillId="0" borderId="16" xfId="48" applyFont="1" applyBorder="1" applyAlignment="1" applyProtection="1">
      <alignment horizontal="left" shrinkToFit="1"/>
      <protection locked="0"/>
    </xf>
    <xf numFmtId="0" fontId="70" fillId="0" borderId="64" xfId="0" applyFont="1" applyBorder="1" applyAlignment="1" applyProtection="1">
      <alignment horizontal="center"/>
      <protection locked="0"/>
    </xf>
    <xf numFmtId="0" fontId="70" fillId="0" borderId="72" xfId="0" applyFont="1" applyBorder="1" applyAlignment="1" applyProtection="1">
      <alignment horizontal="center"/>
      <protection locked="0"/>
    </xf>
    <xf numFmtId="0" fontId="70" fillId="0" borderId="65" xfId="0" applyFont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68" fillId="0" borderId="15" xfId="0" applyFont="1" applyBorder="1" applyAlignment="1" applyProtection="1">
      <alignment horizontal="left"/>
      <protection locked="0"/>
    </xf>
    <xf numFmtId="0" fontId="68" fillId="0" borderId="16" xfId="0" applyFont="1" applyBorder="1" applyAlignment="1" applyProtection="1">
      <alignment horizontal="left"/>
      <protection locked="0"/>
    </xf>
    <xf numFmtId="0" fontId="69" fillId="0" borderId="15" xfId="0" applyFont="1" applyBorder="1" applyAlignment="1" applyProtection="1">
      <alignment horizontal="center"/>
      <protection locked="0"/>
    </xf>
    <xf numFmtId="0" fontId="69" fillId="0" borderId="16" xfId="0" applyFont="1" applyBorder="1" applyAlignment="1" applyProtection="1">
      <alignment horizontal="center"/>
      <protection locked="0"/>
    </xf>
    <xf numFmtId="0" fontId="69" fillId="0" borderId="15" xfId="0" applyFont="1" applyBorder="1" applyAlignment="1" applyProtection="1">
      <alignment horizontal="left"/>
      <protection locked="0"/>
    </xf>
    <xf numFmtId="0" fontId="69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left" shrinkToFit="1"/>
      <protection locked="0"/>
    </xf>
    <xf numFmtId="0" fontId="68" fillId="0" borderId="16" xfId="0" applyFont="1" applyBorder="1" applyAlignment="1" applyProtection="1">
      <alignment horizontal="left" shrinkToFit="1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90" fontId="7" fillId="0" borderId="71" xfId="46" applyNumberFormat="1" applyFont="1" applyBorder="1" applyAlignment="1">
      <alignment horizontal="center" vertical="center"/>
    </xf>
    <xf numFmtId="190" fontId="7" fillId="0" borderId="29" xfId="46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left"/>
    </xf>
    <xf numFmtId="43" fontId="7" fillId="0" borderId="0" xfId="46" applyFont="1" applyBorder="1" applyAlignment="1">
      <alignment horizontal="left"/>
    </xf>
    <xf numFmtId="191" fontId="8" fillId="0" borderId="0" xfId="0" applyNumberFormat="1" applyFont="1" applyBorder="1" applyAlignment="1">
      <alignment horizontal="left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43" fontId="7" fillId="0" borderId="73" xfId="46" applyFont="1" applyBorder="1" applyAlignment="1">
      <alignment horizontal="center"/>
    </xf>
    <xf numFmtId="43" fontId="7" fillId="0" borderId="74" xfId="46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66" fillId="0" borderId="15" xfId="48" applyFont="1" applyBorder="1" applyAlignment="1" applyProtection="1">
      <alignment horizontal="left"/>
      <protection locked="0"/>
    </xf>
    <xf numFmtId="0" fontId="66" fillId="0" borderId="16" xfId="48" applyFont="1" applyBorder="1" applyAlignment="1" applyProtection="1">
      <alignment horizontal="left"/>
      <protection locked="0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48" applyFont="1" applyBorder="1" applyAlignment="1">
      <alignment horizontal="left"/>
    </xf>
    <xf numFmtId="0" fontId="8" fillId="0" borderId="16" xfId="48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73" xfId="46" applyFont="1" applyBorder="1" applyAlignment="1">
      <alignment horizontal="center"/>
    </xf>
    <xf numFmtId="43" fontId="2" fillId="0" borderId="74" xfId="46" applyFont="1" applyBorder="1" applyAlignment="1">
      <alignment horizontal="center"/>
    </xf>
    <xf numFmtId="43" fontId="2" fillId="0" borderId="77" xfId="46" applyFont="1" applyBorder="1" applyAlignment="1">
      <alignment horizontal="center"/>
    </xf>
    <xf numFmtId="43" fontId="2" fillId="0" borderId="78" xfId="46" applyFont="1" applyBorder="1" applyAlignment="1">
      <alignment horizontal="center"/>
    </xf>
    <xf numFmtId="0" fontId="2" fillId="0" borderId="66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190" fontId="2" fillId="0" borderId="13" xfId="46" applyNumberFormat="1" applyFont="1" applyBorder="1" applyAlignment="1">
      <alignment horizontal="center"/>
    </xf>
    <xf numFmtId="190" fontId="2" fillId="0" borderId="16" xfId="46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10" fontId="12" fillId="0" borderId="15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10" fontId="12" fillId="0" borderId="79" xfId="0" applyNumberFormat="1" applyFont="1" applyBorder="1" applyAlignment="1">
      <alignment horizontal="center" vertical="center"/>
    </xf>
    <xf numFmtId="10" fontId="12" fillId="0" borderId="8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190" fontId="2" fillId="0" borderId="26" xfId="46" applyNumberFormat="1" applyFont="1" applyBorder="1" applyAlignment="1">
      <alignment horizontal="center"/>
    </xf>
    <xf numFmtId="190" fontId="2" fillId="0" borderId="18" xfId="46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0" fontId="12" fillId="0" borderId="26" xfId="0" applyNumberFormat="1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190" fontId="2" fillId="0" borderId="15" xfId="46" applyNumberFormat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91" fontId="2" fillId="0" borderId="15" xfId="0" applyNumberFormat="1" applyFont="1" applyBorder="1" applyAlignment="1">
      <alignment horizontal="left"/>
    </xf>
    <xf numFmtId="0" fontId="36" fillId="0" borderId="3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9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75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8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43" fontId="2" fillId="0" borderId="75" xfId="46" applyFont="1" applyBorder="1" applyAlignment="1">
      <alignment horizontal="center"/>
    </xf>
    <xf numFmtId="43" fontId="2" fillId="0" borderId="37" xfId="46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190" fontId="4" fillId="0" borderId="67" xfId="46" applyNumberFormat="1" applyFont="1" applyBorder="1" applyAlignment="1">
      <alignment horizontal="center" vertical="center" wrapText="1"/>
    </xf>
    <xf numFmtId="190" fontId="4" fillId="0" borderId="38" xfId="46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3" fontId="2" fillId="0" borderId="13" xfId="46" applyFont="1" applyBorder="1" applyAlignment="1">
      <alignment horizontal="center"/>
    </xf>
    <xf numFmtId="43" fontId="2" fillId="0" borderId="15" xfId="46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190" fontId="4" fillId="0" borderId="15" xfId="46" applyNumberFormat="1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90" fontId="4" fillId="0" borderId="66" xfId="46" applyNumberFormat="1" applyFont="1" applyBorder="1" applyAlignment="1">
      <alignment horizontal="center" vertical="center" wrapText="1"/>
    </xf>
    <xf numFmtId="190" fontId="4" fillId="0" borderId="39" xfId="46" applyNumberFormat="1" applyFont="1" applyBorder="1" applyAlignment="1">
      <alignment horizontal="center" vertical="center" wrapText="1"/>
    </xf>
    <xf numFmtId="190" fontId="4" fillId="0" borderId="36" xfId="46" applyNumberFormat="1" applyFont="1" applyBorder="1" applyAlignment="1">
      <alignment horizontal="center" vertical="center" wrapText="1"/>
    </xf>
    <xf numFmtId="190" fontId="4" fillId="0" borderId="12" xfId="46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3" fontId="2" fillId="0" borderId="81" xfId="46" applyFont="1" applyBorder="1" applyAlignment="1">
      <alignment horizontal="center"/>
    </xf>
    <xf numFmtId="43" fontId="2" fillId="0" borderId="79" xfId="46" applyFont="1" applyBorder="1" applyAlignment="1">
      <alignment horizontal="center"/>
    </xf>
    <xf numFmtId="43" fontId="2" fillId="0" borderId="80" xfId="46" applyFont="1" applyBorder="1" applyAlignment="1">
      <alignment horizontal="center"/>
    </xf>
    <xf numFmtId="43" fontId="2" fillId="0" borderId="68" xfId="46" applyFont="1" applyBorder="1" applyAlignment="1">
      <alignment horizontal="center"/>
    </xf>
    <xf numFmtId="43" fontId="2" fillId="0" borderId="69" xfId="46" applyFont="1" applyBorder="1" applyAlignment="1">
      <alignment horizontal="center"/>
    </xf>
    <xf numFmtId="43" fontId="2" fillId="0" borderId="70" xfId="46" applyFont="1" applyBorder="1" applyAlignment="1">
      <alignment horizontal="center"/>
    </xf>
    <xf numFmtId="190" fontId="2" fillId="0" borderId="75" xfId="46" applyNumberFormat="1" applyFont="1" applyBorder="1" applyAlignment="1">
      <alignment horizontal="center"/>
    </xf>
    <xf numFmtId="190" fontId="2" fillId="0" borderId="76" xfId="46" applyNumberFormat="1" applyFont="1" applyBorder="1" applyAlignment="1">
      <alignment horizontal="center"/>
    </xf>
    <xf numFmtId="190" fontId="2" fillId="0" borderId="37" xfId="46" applyNumberFormat="1" applyFont="1" applyBorder="1" applyAlignment="1">
      <alignment horizontal="center"/>
    </xf>
    <xf numFmtId="0" fontId="5" fillId="0" borderId="75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3" fillId="0" borderId="0" xfId="47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2" fillId="0" borderId="85" xfId="47" applyFont="1" applyFill="1" applyBorder="1" applyAlignment="1" applyProtection="1">
      <alignment horizontal="center" vertical="center"/>
      <protection locked="0"/>
    </xf>
    <xf numFmtId="0" fontId="62" fillId="0" borderId="86" xfId="47" applyFont="1" applyFill="1" applyBorder="1" applyAlignment="1" applyProtection="1">
      <alignment horizontal="center" vertical="center"/>
      <protection locked="0"/>
    </xf>
    <xf numFmtId="0" fontId="34" fillId="0" borderId="58" xfId="47" applyFont="1" applyFill="1" applyBorder="1" applyAlignment="1" applyProtection="1">
      <alignment horizontal="center" vertical="center"/>
      <protection locked="0"/>
    </xf>
    <xf numFmtId="0" fontId="34" fillId="0" borderId="56" xfId="47" applyFont="1" applyFill="1" applyBorder="1" applyAlignment="1" applyProtection="1">
      <alignment horizontal="center" vertical="center"/>
      <protection locked="0"/>
    </xf>
    <xf numFmtId="0" fontId="34" fillId="0" borderId="59" xfId="47" applyFont="1" applyFill="1" applyBorder="1" applyAlignment="1" applyProtection="1">
      <alignment horizontal="center" vertical="center"/>
      <protection locked="0"/>
    </xf>
    <xf numFmtId="0" fontId="34" fillId="0" borderId="82" xfId="47" applyFont="1" applyFill="1" applyBorder="1" applyAlignment="1" applyProtection="1">
      <alignment horizontal="center" vertical="center"/>
      <protection locked="0"/>
    </xf>
    <xf numFmtId="0" fontId="34" fillId="0" borderId="51" xfId="47" applyFont="1" applyFill="1" applyBorder="1" applyAlignment="1" applyProtection="1">
      <alignment horizontal="center" vertical="center"/>
      <protection locked="0"/>
    </xf>
    <xf numFmtId="0" fontId="34" fillId="0" borderId="55" xfId="47" applyFont="1" applyFill="1" applyBorder="1" applyAlignment="1" applyProtection="1">
      <alignment horizontal="center" vertical="center"/>
      <protection locked="0"/>
    </xf>
    <xf numFmtId="0" fontId="35" fillId="0" borderId="0" xfId="47" applyFont="1" applyFill="1" applyBorder="1" applyAlignment="1" applyProtection="1">
      <alignment horizontal="left"/>
      <protection locked="0"/>
    </xf>
    <xf numFmtId="0" fontId="35" fillId="0" borderId="51" xfId="47" applyFont="1" applyFill="1" applyBorder="1" applyAlignment="1" applyProtection="1">
      <alignment horizontal="left"/>
      <protection locked="0"/>
    </xf>
    <xf numFmtId="43" fontId="35" fillId="0" borderId="0" xfId="47" applyNumberFormat="1" applyFont="1" applyFill="1" applyBorder="1" applyAlignment="1" applyProtection="1">
      <alignment horizontal="center"/>
      <protection hidden="1"/>
    </xf>
    <xf numFmtId="0" fontId="35" fillId="0" borderId="0" xfId="47" applyFont="1" applyFill="1" applyBorder="1" applyAlignment="1" applyProtection="1">
      <alignment horizontal="center"/>
      <protection hidden="1"/>
    </xf>
    <xf numFmtId="0" fontId="35" fillId="0" borderId="52" xfId="47" applyFont="1" applyFill="1" applyBorder="1" applyAlignment="1" applyProtection="1">
      <alignment horizontal="center"/>
      <protection hidden="1"/>
    </xf>
    <xf numFmtId="0" fontId="39" fillId="0" borderId="56" xfId="47" applyFont="1" applyFill="1" applyBorder="1" applyAlignment="1" applyProtection="1">
      <alignment horizontal="center" vertical="center"/>
      <protection locked="0"/>
    </xf>
    <xf numFmtId="0" fontId="35" fillId="0" borderId="56" xfId="47" applyFont="1" applyFill="1" applyBorder="1" applyAlignment="1" applyProtection="1">
      <alignment horizontal="center" vertical="center"/>
      <protection locked="0"/>
    </xf>
    <xf numFmtId="0" fontId="35" fillId="0" borderId="51" xfId="47" applyFont="1" applyFill="1" applyBorder="1" applyAlignment="1" applyProtection="1">
      <alignment horizontal="center" vertical="center"/>
      <protection locked="0"/>
    </xf>
    <xf numFmtId="0" fontId="35" fillId="0" borderId="58" xfId="47" applyFont="1" applyFill="1" applyBorder="1" applyAlignment="1" applyProtection="1">
      <alignment horizontal="center" vertical="center"/>
      <protection locked="0"/>
    </xf>
    <xf numFmtId="0" fontId="35" fillId="0" borderId="57" xfId="47" applyFont="1" applyFill="1" applyBorder="1" applyAlignment="1" applyProtection="1">
      <alignment horizontal="center" vertical="center"/>
      <protection locked="0"/>
    </xf>
    <xf numFmtId="0" fontId="35" fillId="0" borderId="0" xfId="47" applyFont="1" applyFill="1" applyBorder="1" applyAlignment="1" applyProtection="1">
      <alignment horizontal="center" vertical="center"/>
      <protection locked="0"/>
    </xf>
    <xf numFmtId="0" fontId="35" fillId="0" borderId="82" xfId="47" applyFont="1" applyFill="1" applyBorder="1" applyAlignment="1" applyProtection="1">
      <alignment horizontal="center" vertical="center"/>
      <protection locked="0"/>
    </xf>
    <xf numFmtId="0" fontId="34" fillId="0" borderId="83" xfId="47" applyFont="1" applyFill="1" applyBorder="1" applyAlignment="1" applyProtection="1">
      <alignment horizontal="center" vertical="center"/>
      <protection locked="0"/>
    </xf>
    <xf numFmtId="0" fontId="34" fillId="0" borderId="63" xfId="47" applyFont="1" applyFill="1" applyBorder="1" applyAlignment="1" applyProtection="1">
      <alignment horizontal="center" vertical="center"/>
      <protection locked="0"/>
    </xf>
    <xf numFmtId="0" fontId="34" fillId="0" borderId="84" xfId="47" applyFont="1" applyFill="1" applyBorder="1" applyAlignment="1" applyProtection="1">
      <alignment horizontal="center" vertical="center"/>
      <protection locked="0"/>
    </xf>
    <xf numFmtId="0" fontId="34" fillId="0" borderId="42" xfId="47" applyFont="1" applyFill="1" applyBorder="1" applyAlignment="1" applyProtection="1">
      <alignment horizontal="center" vertical="center"/>
      <protection locked="0"/>
    </xf>
    <xf numFmtId="0" fontId="35" fillId="0" borderId="57" xfId="47" applyFont="1" applyFill="1" applyBorder="1" applyAlignment="1" applyProtection="1">
      <alignment horizontal="center"/>
      <protection locked="0"/>
    </xf>
    <xf numFmtId="0" fontId="35" fillId="0" borderId="82" xfId="47" applyFont="1" applyFill="1" applyBorder="1" applyAlignment="1" applyProtection="1">
      <alignment horizontal="center"/>
      <protection locked="0"/>
    </xf>
    <xf numFmtId="188" fontId="35" fillId="0" borderId="51" xfId="47" applyNumberFormat="1" applyFont="1" applyFill="1" applyBorder="1" applyAlignment="1" applyProtection="1">
      <alignment horizontal="center"/>
      <protection hidden="1"/>
    </xf>
    <xf numFmtId="188" fontId="35" fillId="0" borderId="55" xfId="47" applyNumberFormat="1" applyFont="1" applyFill="1" applyBorder="1" applyAlignment="1" applyProtection="1">
      <alignment horizontal="center"/>
      <protection hidden="1"/>
    </xf>
    <xf numFmtId="0" fontId="35" fillId="0" borderId="59" xfId="47" applyFont="1" applyFill="1" applyBorder="1" applyAlignment="1" applyProtection="1">
      <alignment horizontal="center"/>
      <protection locked="0"/>
    </xf>
    <xf numFmtId="0" fontId="35" fillId="0" borderId="52" xfId="47" applyFont="1" applyFill="1" applyBorder="1" applyAlignment="1" applyProtection="1">
      <alignment horizontal="center"/>
      <protection locked="0"/>
    </xf>
    <xf numFmtId="0" fontId="35" fillId="0" borderId="55" xfId="47" applyFont="1" applyFill="1" applyBorder="1" applyAlignment="1" applyProtection="1">
      <alignment horizontal="center"/>
      <protection locked="0"/>
    </xf>
    <xf numFmtId="0" fontId="35" fillId="0" borderId="58" xfId="47" applyFont="1" applyFill="1" applyBorder="1" applyAlignment="1" applyProtection="1">
      <alignment horizontal="center" vertical="top"/>
      <protection locked="0"/>
    </xf>
    <xf numFmtId="0" fontId="35" fillId="0" borderId="57" xfId="47" applyFont="1" applyFill="1" applyBorder="1" applyAlignment="1" applyProtection="1">
      <alignment horizontal="center" vertical="top"/>
      <protection locked="0"/>
    </xf>
    <xf numFmtId="0" fontId="35" fillId="0" borderId="82" xfId="47" applyFont="1" applyFill="1" applyBorder="1" applyAlignment="1" applyProtection="1">
      <alignment horizontal="center" vertical="top"/>
      <protection locked="0"/>
    </xf>
    <xf numFmtId="0" fontId="35" fillId="0" borderId="72" xfId="47" applyFont="1" applyFill="1" applyBorder="1" applyAlignment="1" applyProtection="1">
      <alignment horizontal="center"/>
      <protection locked="0"/>
    </xf>
    <xf numFmtId="0" fontId="40" fillId="0" borderId="56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Border="1" applyAlignment="1" applyProtection="1">
      <alignment horizontal="center" vertical="center"/>
      <protection locked="0"/>
    </xf>
    <xf numFmtId="0" fontId="41" fillId="0" borderId="51" xfId="47" applyFont="1" applyFill="1" applyBorder="1" applyAlignment="1" applyProtection="1">
      <alignment horizontal="center" vertical="center"/>
      <protection locked="0"/>
    </xf>
    <xf numFmtId="43" fontId="35" fillId="0" borderId="56" xfId="47" applyNumberFormat="1" applyFont="1" applyFill="1" applyBorder="1" applyAlignment="1" applyProtection="1">
      <alignment horizontal="left"/>
      <protection hidden="1"/>
    </xf>
    <xf numFmtId="0" fontId="0" fillId="0" borderId="56" xfId="0" applyFill="1" applyBorder="1" applyAlignment="1" applyProtection="1">
      <alignment horizontal="left"/>
      <protection hidden="1"/>
    </xf>
    <xf numFmtId="0" fontId="0" fillId="0" borderId="59" xfId="0" applyFill="1" applyBorder="1" applyAlignment="1" applyProtection="1">
      <alignment horizontal="left"/>
      <protection hidden="1"/>
    </xf>
    <xf numFmtId="0" fontId="49" fillId="0" borderId="0" xfId="35" applyFont="1" applyBorder="1" applyAlignment="1" applyProtection="1">
      <alignment horizontal="center"/>
    </xf>
    <xf numFmtId="0" fontId="28" fillId="0" borderId="0" xfId="39" applyBorder="1" applyAlignment="1">
      <alignment horizontal="center"/>
    </xf>
    <xf numFmtId="187" fontId="51" fillId="32" borderId="0" xfId="28" applyFont="1" applyFill="1" applyBorder="1"/>
    <xf numFmtId="0" fontId="47" fillId="28" borderId="0" xfId="39" applyFont="1" applyFill="1" applyBorder="1" applyAlignment="1">
      <alignment horizontal="center"/>
    </xf>
    <xf numFmtId="196" fontId="42" fillId="27" borderId="0" xfId="28" applyNumberFormat="1" applyFont="1" applyFill="1" applyBorder="1"/>
    <xf numFmtId="187" fontId="48" fillId="25" borderId="0" xfId="28" applyFont="1" applyFill="1" applyBorder="1" applyProtection="1">
      <protection locked="0"/>
    </xf>
    <xf numFmtId="196" fontId="50" fillId="28" borderId="0" xfId="28" applyNumberFormat="1" applyFont="1" applyFill="1" applyBorder="1"/>
    <xf numFmtId="0" fontId="42" fillId="0" borderId="0" xfId="39" applyFont="1" applyFill="1" applyBorder="1"/>
    <xf numFmtId="0" fontId="42" fillId="0" borderId="40" xfId="39" applyFont="1" applyFill="1" applyBorder="1"/>
    <xf numFmtId="0" fontId="46" fillId="31" borderId="83" xfId="39" applyFont="1" applyFill="1" applyBorder="1" applyAlignment="1">
      <alignment horizontal="center" vertical="center" wrapText="1"/>
    </xf>
    <xf numFmtId="0" fontId="46" fillId="31" borderId="84" xfId="39" applyFont="1" applyFill="1" applyBorder="1" applyAlignment="1">
      <alignment horizontal="center" vertical="center"/>
    </xf>
    <xf numFmtId="0" fontId="46" fillId="31" borderId="63" xfId="39" applyFont="1" applyFill="1" applyBorder="1" applyAlignment="1">
      <alignment horizontal="center" vertical="center" wrapText="1"/>
    </xf>
    <xf numFmtId="0" fontId="46" fillId="31" borderId="63" xfId="39" applyFont="1" applyFill="1" applyBorder="1" applyAlignment="1">
      <alignment horizontal="center" vertical="center"/>
    </xf>
    <xf numFmtId="0" fontId="46" fillId="31" borderId="42" xfId="39" applyFont="1" applyFill="1" applyBorder="1" applyAlignment="1">
      <alignment horizontal="center" vertical="center"/>
    </xf>
    <xf numFmtId="0" fontId="46" fillId="31" borderId="85" xfId="39" applyFont="1" applyFill="1" applyBorder="1" applyAlignment="1">
      <alignment horizontal="center" vertical="center"/>
    </xf>
    <xf numFmtId="0" fontId="46" fillId="31" borderId="86" xfId="39" applyFont="1" applyFill="1" applyBorder="1" applyAlignment="1">
      <alignment horizontal="center" vertical="center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35"/>
    <cellStyle name="Input" xfId="36"/>
    <cellStyle name="Linked Cell" xfId="37"/>
    <cellStyle name="Neutral" xfId="38"/>
    <cellStyle name="Normal 2" xfId="39"/>
    <cellStyle name="Note" xfId="40"/>
    <cellStyle name="Output" xfId="41"/>
    <cellStyle name="Percent 2" xfId="42"/>
    <cellStyle name="Title" xfId="43"/>
    <cellStyle name="Total" xfId="44"/>
    <cellStyle name="Warning Text" xfId="45"/>
    <cellStyle name="เครื่องหมายจุลภาค" xfId="46" builtinId="3"/>
    <cellStyle name="เซลล์ที่มีการเชื่อมโยง" xfId="49" builtinId="24" hidden="1"/>
    <cellStyle name="ปกติ" xfId="0" builtinId="0"/>
    <cellStyle name="ปกติ_ตัวอย่างการคำนวณ FACTOR F" xfId="47"/>
    <cellStyle name="ปกติ_ปร.4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microsoft.com/office/2007/relationships/hdphoto" Target="../media/hdphoto3.wdp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www.yotathai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12598</xdr:colOff>
      <xdr:row>26</xdr:row>
      <xdr:rowOff>11066</xdr:rowOff>
    </xdr:from>
    <xdr:to>
      <xdr:col>10</xdr:col>
      <xdr:colOff>133350</xdr:colOff>
      <xdr:row>26</xdr:row>
      <xdr:rowOff>317500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48407" b="63644" l="34865" r="60999">
                      <a14:foregroundMark x1="37347" y1="55760" x2="37347" y2="55760"/>
                      <a14:foregroundMark x1="48100" y1="57598" x2="48100" y2="57598"/>
                      <a14:foregroundMark x1="52972" y1="57230" x2="52972" y2="57230"/>
                      <a14:foregroundMark x1="51440" y1="48407" x2="51440" y2="48407"/>
                      <a14:foregroundMark x1="55974" y1="55392" x2="55974" y2="55392"/>
                      <a14:foregroundMark x1="59498" y1="54493" x2="59498" y2="54493"/>
                      <a14:foregroundMark x1="42770" y1="58660" x2="42770" y2="58660"/>
                      <a14:backgroundMark x1="41575" y1="55392" x2="41575" y2="55392"/>
                    </a14:backgroundRemoval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31601" t="47601" r="35704" b="34548"/>
        <a:stretch/>
      </xdr:blipFill>
      <xdr:spPr>
        <a:xfrm>
          <a:off x="2450998" y="6773816"/>
          <a:ext cx="787502" cy="306434"/>
        </a:xfrm>
        <a:prstGeom prst="rect">
          <a:avLst/>
        </a:prstGeom>
      </xdr:spPr>
    </xdr:pic>
    <xdr:clientData/>
  </xdr:twoCellAnchor>
  <xdr:twoCellAnchor editAs="oneCell">
    <xdr:from>
      <xdr:col>8</xdr:col>
      <xdr:colOff>126899</xdr:colOff>
      <xdr:row>21</xdr:row>
      <xdr:rowOff>1542</xdr:rowOff>
    </xdr:from>
    <xdr:to>
      <xdr:col>9</xdr:col>
      <xdr:colOff>307874</xdr:colOff>
      <xdr:row>21</xdr:row>
      <xdr:rowOff>531265</xdr:rowOff>
    </xdr:to>
    <xdr:pic>
      <xdr:nvPicPr>
        <xdr:cNvPr id="3" name="ตัวแทนเนื้อหา 3"/>
        <xdr:cNvPicPr>
          <a:picLocks noGrp="1"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943" t="32070" r="32878" b="45190"/>
        <a:stretch/>
      </xdr:blipFill>
      <xdr:spPr>
        <a:xfrm rot="16200000">
          <a:off x="2567137" y="5314654"/>
          <a:ext cx="529723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22</xdr:row>
      <xdr:rowOff>228601</xdr:rowOff>
    </xdr:from>
    <xdr:to>
      <xdr:col>10</xdr:col>
      <xdr:colOff>238544</xdr:colOff>
      <xdr:row>23</xdr:row>
      <xdr:rowOff>371476</xdr:rowOff>
    </xdr:to>
    <xdr:pic>
      <xdr:nvPicPr>
        <xdr:cNvPr id="4" name="ตัวแทนเนื้อหา 5"/>
        <xdr:cNvPicPr>
          <a:picLocks noGrp="1"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rId5">
                  <a14:imgEffect>
                    <a14:backgroundRemoval t="56782" b="70345" l="25506" r="77079">
                      <a14:foregroundMark x1="54607" y1="64448" x2="54607" y2="64448"/>
                      <a14:foregroundMark x1="60112" y1="66386" x2="60112" y2="66386"/>
                      <a14:foregroundMark x1="65730" y1="60657" x2="65730" y2="60657"/>
                      <a14:foregroundMark x1="68090" y1="65038" x2="68090" y2="65038"/>
                      <a14:foregroundMark x1="60899" y1="67481" x2="60899" y2="67481"/>
                      <a14:foregroundMark x1="62584" y1="67902" x2="62584" y2="67902"/>
                      <a14:foregroundMark x1="64270" y1="66976" x2="64270" y2="66976"/>
                      <a14:foregroundMark x1="60000" y1="63943" x2="60000" y2="63943"/>
                      <a14:foregroundMark x1="58989" y1="62763" x2="58989" y2="62763"/>
                      <a14:foregroundMark x1="54719" y1="62511" x2="54719" y2="62511"/>
                      <a14:foregroundMark x1="54719" y1="61752" x2="54719" y2="61752"/>
                      <a14:foregroundMark x1="52921" y1="63184" x2="52921" y2="63184"/>
                      <a14:foregroundMark x1="60674" y1="60067" x2="60674" y2="60067"/>
                      <a14:foregroundMark x1="37753" y1="60910" x2="37753" y2="60910"/>
                      <a14:foregroundMark x1="36180" y1="63690" x2="36180" y2="63690"/>
                      <a14:foregroundMark x1="36629" y1="63016" x2="36629" y2="63016"/>
                      <a14:foregroundMark x1="31461" y1="61668" x2="31461" y2="61584"/>
                      <a14:foregroundMark x1="34831" y1="58214" x2="34831" y2="58214"/>
                      <a14:foregroundMark x1="37303" y1="58214" x2="37303" y2="58214"/>
                      <a14:foregroundMark x1="38876" y1="58635" x2="38876" y2="58635"/>
                      <a14:foregroundMark x1="35618" y1="58130" x2="35618" y2="58130"/>
                      <a14:foregroundMark x1="37865" y1="58382" x2="37865" y2="58382"/>
                      <a14:foregroundMark x1="53034" y1="64617" x2="53034" y2="64617"/>
                      <a14:foregroundMark x1="52472" y1="61331" x2="52472" y2="61331"/>
                      <a14:foregroundMark x1="57528" y1="68239" x2="57528" y2="68239"/>
                      <a14:backgroundMark x1="40899" y1="62005" x2="40899" y2="62005"/>
                      <a14:backgroundMark x1="34382" y1="62932" x2="34382" y2="62932"/>
                      <a14:backgroundMark x1="33933" y1="60067" x2="33933" y2="60067"/>
                      <a14:backgroundMark x1="31685" y1="60657" x2="31685" y2="60657"/>
                      <a14:backgroundMark x1="29326" y1="66217" x2="29326" y2="66217"/>
                    </a14:backgroundRemoval>
                  </a14:imgEffect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23574" t="55110" r="26238" b="29844"/>
        <a:stretch/>
      </xdr:blipFill>
      <xdr:spPr>
        <a:xfrm>
          <a:off x="2390775" y="6134101"/>
          <a:ext cx="952919" cy="381000"/>
        </a:xfrm>
        <a:prstGeom prst="rect">
          <a:avLst/>
        </a:prstGeom>
      </xdr:spPr>
    </xdr:pic>
    <xdr:clientData/>
  </xdr:twoCellAnchor>
  <xdr:oneCellAnchor>
    <xdr:from>
      <xdr:col>7</xdr:col>
      <xdr:colOff>736498</xdr:colOff>
      <xdr:row>60</xdr:row>
      <xdr:rowOff>125366</xdr:rowOff>
    </xdr:from>
    <xdr:ext cx="787502" cy="306434"/>
    <xdr:pic>
      <xdr:nvPicPr>
        <xdr:cNvPr id="8" name="รูปภาพ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48407" b="63644" l="34865" r="60999">
                      <a14:foregroundMark x1="37347" y1="55760" x2="37347" y2="55760"/>
                      <a14:foregroundMark x1="48100" y1="57598" x2="48100" y2="57598"/>
                      <a14:foregroundMark x1="52972" y1="57230" x2="52972" y2="57230"/>
                      <a14:foregroundMark x1="51440" y1="48407" x2="51440" y2="48407"/>
                      <a14:foregroundMark x1="55974" y1="55392" x2="55974" y2="55392"/>
                      <a14:foregroundMark x1="59498" y1="54493" x2="59498" y2="54493"/>
                      <a14:foregroundMark x1="42770" y1="58660" x2="42770" y2="58660"/>
                      <a14:backgroundMark x1="41575" y1="55392" x2="41575" y2="55392"/>
                    </a14:backgroundRemoval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31601" t="47601" r="35704" b="34548"/>
        <a:stretch/>
      </xdr:blipFill>
      <xdr:spPr>
        <a:xfrm>
          <a:off x="2431948" y="16927466"/>
          <a:ext cx="787502" cy="306434"/>
        </a:xfrm>
        <a:prstGeom prst="rect">
          <a:avLst/>
        </a:prstGeom>
      </xdr:spPr>
    </xdr:pic>
    <xdr:clientData/>
  </xdr:oneCellAnchor>
  <xdr:oneCellAnchor>
    <xdr:from>
      <xdr:col>8</xdr:col>
      <xdr:colOff>136427</xdr:colOff>
      <xdr:row>56</xdr:row>
      <xdr:rowOff>49167</xdr:rowOff>
    </xdr:from>
    <xdr:ext cx="533400" cy="529723"/>
    <xdr:pic>
      <xdr:nvPicPr>
        <xdr:cNvPr id="9" name="ตัวแทนเนื้อหา 3"/>
        <xdr:cNvPicPr>
          <a:picLocks noGrp="1"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943" t="32070" r="32878" b="45190"/>
        <a:stretch/>
      </xdr:blipFill>
      <xdr:spPr>
        <a:xfrm rot="16200000">
          <a:off x="2576665" y="15220654"/>
          <a:ext cx="529723" cy="533400"/>
        </a:xfrm>
        <a:prstGeom prst="rect">
          <a:avLst/>
        </a:prstGeom>
      </xdr:spPr>
    </xdr:pic>
    <xdr:clientData/>
  </xdr:oneCellAnchor>
  <xdr:oneCellAnchor>
    <xdr:from>
      <xdr:col>7</xdr:col>
      <xdr:colOff>695325</xdr:colOff>
      <xdr:row>58</xdr:row>
      <xdr:rowOff>85726</xdr:rowOff>
    </xdr:from>
    <xdr:ext cx="952919" cy="381000"/>
    <xdr:pic>
      <xdr:nvPicPr>
        <xdr:cNvPr id="10" name="ตัวแทนเนื้อหา 5"/>
        <xdr:cNvPicPr>
          <a:picLocks noGrp="1"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rId5">
                  <a14:imgEffect>
                    <a14:backgroundRemoval t="56782" b="70345" l="25506" r="77079">
                      <a14:foregroundMark x1="54607" y1="64448" x2="54607" y2="64448"/>
                      <a14:foregroundMark x1="60112" y1="66386" x2="60112" y2="66386"/>
                      <a14:foregroundMark x1="65730" y1="60657" x2="65730" y2="60657"/>
                      <a14:foregroundMark x1="68090" y1="65038" x2="68090" y2="65038"/>
                      <a14:foregroundMark x1="60899" y1="67481" x2="60899" y2="67481"/>
                      <a14:foregroundMark x1="62584" y1="67902" x2="62584" y2="67902"/>
                      <a14:foregroundMark x1="64270" y1="66976" x2="64270" y2="66976"/>
                      <a14:foregroundMark x1="60000" y1="63943" x2="60000" y2="63943"/>
                      <a14:foregroundMark x1="58989" y1="62763" x2="58989" y2="62763"/>
                      <a14:foregroundMark x1="54719" y1="62511" x2="54719" y2="62511"/>
                      <a14:foregroundMark x1="54719" y1="61752" x2="54719" y2="61752"/>
                      <a14:foregroundMark x1="52921" y1="63184" x2="52921" y2="63184"/>
                      <a14:foregroundMark x1="60674" y1="60067" x2="60674" y2="60067"/>
                      <a14:foregroundMark x1="37753" y1="60910" x2="37753" y2="60910"/>
                      <a14:foregroundMark x1="36180" y1="63690" x2="36180" y2="63690"/>
                      <a14:foregroundMark x1="36629" y1="63016" x2="36629" y2="63016"/>
                      <a14:foregroundMark x1="31461" y1="61668" x2="31461" y2="61584"/>
                      <a14:foregroundMark x1="34831" y1="58214" x2="34831" y2="58214"/>
                      <a14:foregroundMark x1="37303" y1="58214" x2="37303" y2="58214"/>
                      <a14:foregroundMark x1="38876" y1="58635" x2="38876" y2="58635"/>
                      <a14:foregroundMark x1="35618" y1="58130" x2="35618" y2="58130"/>
                      <a14:foregroundMark x1="37865" y1="58382" x2="37865" y2="58382"/>
                      <a14:foregroundMark x1="53034" y1="64617" x2="53034" y2="64617"/>
                      <a14:foregroundMark x1="52472" y1="61331" x2="52472" y2="61331"/>
                      <a14:foregroundMark x1="57528" y1="68239" x2="57528" y2="68239"/>
                      <a14:backgroundMark x1="40899" y1="62005" x2="40899" y2="62005"/>
                      <a14:backgroundMark x1="34382" y1="62932" x2="34382" y2="62932"/>
                      <a14:backgroundMark x1="33933" y1="60067" x2="33933" y2="60067"/>
                      <a14:backgroundMark x1="31685" y1="60657" x2="31685" y2="60657"/>
                      <a14:backgroundMark x1="29326" y1="66217" x2="29326" y2="66217"/>
                    </a14:backgroundRemoval>
                  </a14:imgEffect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23574" t="55110" r="26238" b="29844"/>
        <a:stretch/>
      </xdr:blipFill>
      <xdr:spPr>
        <a:xfrm>
          <a:off x="2390775" y="16135351"/>
          <a:ext cx="952919" cy="381000"/>
        </a:xfrm>
        <a:prstGeom prst="rect">
          <a:avLst/>
        </a:prstGeom>
      </xdr:spPr>
    </xdr:pic>
    <xdr:clientData/>
  </xdr:oneCellAnchor>
  <xdr:oneCellAnchor>
    <xdr:from>
      <xdr:col>8</xdr:col>
      <xdr:colOff>12598</xdr:colOff>
      <xdr:row>98</xdr:row>
      <xdr:rowOff>11066</xdr:rowOff>
    </xdr:from>
    <xdr:ext cx="787502" cy="306434"/>
    <xdr:pic>
      <xdr:nvPicPr>
        <xdr:cNvPr id="11" name="รูปภาพ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48407" b="63644" l="34865" r="60999">
                      <a14:foregroundMark x1="37347" y1="55760" x2="37347" y2="55760"/>
                      <a14:foregroundMark x1="48100" y1="57598" x2="48100" y2="57598"/>
                      <a14:foregroundMark x1="52972" y1="57230" x2="52972" y2="57230"/>
                      <a14:foregroundMark x1="51440" y1="48407" x2="51440" y2="48407"/>
                      <a14:foregroundMark x1="55974" y1="55392" x2="55974" y2="55392"/>
                      <a14:foregroundMark x1="59498" y1="54493" x2="59498" y2="54493"/>
                      <a14:foregroundMark x1="42770" y1="58660" x2="42770" y2="58660"/>
                      <a14:backgroundMark x1="41575" y1="55392" x2="41575" y2="55392"/>
                    </a14:backgroundRemoval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31601" t="47601" r="35704" b="34548"/>
        <a:stretch/>
      </xdr:blipFill>
      <xdr:spPr>
        <a:xfrm>
          <a:off x="2450998" y="17070341"/>
          <a:ext cx="787502" cy="306434"/>
        </a:xfrm>
        <a:prstGeom prst="rect">
          <a:avLst/>
        </a:prstGeom>
      </xdr:spPr>
    </xdr:pic>
    <xdr:clientData/>
  </xdr:oneCellAnchor>
  <xdr:oneCellAnchor>
    <xdr:from>
      <xdr:col>8</xdr:col>
      <xdr:colOff>117376</xdr:colOff>
      <xdr:row>93</xdr:row>
      <xdr:rowOff>20592</xdr:rowOff>
    </xdr:from>
    <xdr:ext cx="533400" cy="529723"/>
    <xdr:pic>
      <xdr:nvPicPr>
        <xdr:cNvPr id="12" name="ตัวแทนเนื้อหา 3"/>
        <xdr:cNvPicPr>
          <a:picLocks noGrp="1"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943" t="32070" r="32878" b="45190"/>
        <a:stretch/>
      </xdr:blipFill>
      <xdr:spPr>
        <a:xfrm rot="16200000">
          <a:off x="2557614" y="15192079"/>
          <a:ext cx="529723" cy="533400"/>
        </a:xfrm>
        <a:prstGeom prst="rect">
          <a:avLst/>
        </a:prstGeom>
      </xdr:spPr>
    </xdr:pic>
    <xdr:clientData/>
  </xdr:oneCellAnchor>
  <xdr:oneCellAnchor>
    <xdr:from>
      <xdr:col>7</xdr:col>
      <xdr:colOff>695325</xdr:colOff>
      <xdr:row>95</xdr:row>
      <xdr:rowOff>95251</xdr:rowOff>
    </xdr:from>
    <xdr:ext cx="952919" cy="381000"/>
    <xdr:pic>
      <xdr:nvPicPr>
        <xdr:cNvPr id="13" name="ตัวแทนเนื้อหา 5"/>
        <xdr:cNvPicPr>
          <a:picLocks noGrp="1"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rId5">
                  <a14:imgEffect>
                    <a14:backgroundRemoval t="56782" b="70345" l="25506" r="77079">
                      <a14:foregroundMark x1="54607" y1="64448" x2="54607" y2="64448"/>
                      <a14:foregroundMark x1="60112" y1="66386" x2="60112" y2="66386"/>
                      <a14:foregroundMark x1="65730" y1="60657" x2="65730" y2="60657"/>
                      <a14:foregroundMark x1="68090" y1="65038" x2="68090" y2="65038"/>
                      <a14:foregroundMark x1="60899" y1="67481" x2="60899" y2="67481"/>
                      <a14:foregroundMark x1="62584" y1="67902" x2="62584" y2="67902"/>
                      <a14:foregroundMark x1="64270" y1="66976" x2="64270" y2="66976"/>
                      <a14:foregroundMark x1="60000" y1="63943" x2="60000" y2="63943"/>
                      <a14:foregroundMark x1="58989" y1="62763" x2="58989" y2="62763"/>
                      <a14:foregroundMark x1="54719" y1="62511" x2="54719" y2="62511"/>
                      <a14:foregroundMark x1="54719" y1="61752" x2="54719" y2="61752"/>
                      <a14:foregroundMark x1="52921" y1="63184" x2="52921" y2="63184"/>
                      <a14:foregroundMark x1="60674" y1="60067" x2="60674" y2="60067"/>
                      <a14:foregroundMark x1="37753" y1="60910" x2="37753" y2="60910"/>
                      <a14:foregroundMark x1="36180" y1="63690" x2="36180" y2="63690"/>
                      <a14:foregroundMark x1="36629" y1="63016" x2="36629" y2="63016"/>
                      <a14:foregroundMark x1="31461" y1="61668" x2="31461" y2="61584"/>
                      <a14:foregroundMark x1="34831" y1="58214" x2="34831" y2="58214"/>
                      <a14:foregroundMark x1="37303" y1="58214" x2="37303" y2="58214"/>
                      <a14:foregroundMark x1="38876" y1="58635" x2="38876" y2="58635"/>
                      <a14:foregroundMark x1="35618" y1="58130" x2="35618" y2="58130"/>
                      <a14:foregroundMark x1="37865" y1="58382" x2="37865" y2="58382"/>
                      <a14:foregroundMark x1="53034" y1="64617" x2="53034" y2="64617"/>
                      <a14:foregroundMark x1="52472" y1="61331" x2="52472" y2="61331"/>
                      <a14:foregroundMark x1="57528" y1="68239" x2="57528" y2="68239"/>
                      <a14:backgroundMark x1="40899" y1="62005" x2="40899" y2="62005"/>
                      <a14:backgroundMark x1="34382" y1="62932" x2="34382" y2="62932"/>
                      <a14:backgroundMark x1="33933" y1="60067" x2="33933" y2="60067"/>
                      <a14:backgroundMark x1="31685" y1="60657" x2="31685" y2="60657"/>
                      <a14:backgroundMark x1="29326" y1="66217" x2="29326" y2="66217"/>
                    </a14:backgroundRemoval>
                  </a14:imgEffect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23574" t="55110" r="26238" b="29844"/>
        <a:stretch/>
      </xdr:blipFill>
      <xdr:spPr>
        <a:xfrm>
          <a:off x="2390775" y="26946226"/>
          <a:ext cx="952919" cy="381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26</xdr:row>
      <xdr:rowOff>28575</xdr:rowOff>
    </xdr:from>
    <xdr:to>
      <xdr:col>5</xdr:col>
      <xdr:colOff>235052</xdr:colOff>
      <xdr:row>26</xdr:row>
      <xdr:rowOff>335009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48407" b="63644" l="34865" r="60999">
                      <a14:foregroundMark x1="37347" y1="55760" x2="37347" y2="55760"/>
                      <a14:foregroundMark x1="48100" y1="57598" x2="48100" y2="57598"/>
                      <a14:foregroundMark x1="52972" y1="57230" x2="52972" y2="57230"/>
                      <a14:foregroundMark x1="51440" y1="48407" x2="51440" y2="48407"/>
                      <a14:foregroundMark x1="55974" y1="55392" x2="55974" y2="55392"/>
                      <a14:foregroundMark x1="59498" y1="54493" x2="59498" y2="54493"/>
                      <a14:foregroundMark x1="42770" y1="58660" x2="42770" y2="58660"/>
                      <a14:backgroundMark x1="41575" y1="55392" x2="41575" y2="55392"/>
                    </a14:backgroundRemoval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31601" t="47601" r="35704" b="34548"/>
        <a:stretch/>
      </xdr:blipFill>
      <xdr:spPr>
        <a:xfrm>
          <a:off x="2466975" y="7105650"/>
          <a:ext cx="787502" cy="306434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21</xdr:row>
      <xdr:rowOff>5712</xdr:rowOff>
    </xdr:from>
    <xdr:to>
      <xdr:col>5</xdr:col>
      <xdr:colOff>76200</xdr:colOff>
      <xdr:row>21</xdr:row>
      <xdr:rowOff>535435</xdr:rowOff>
    </xdr:to>
    <xdr:pic>
      <xdr:nvPicPr>
        <xdr:cNvPr id="3" name="ตัวแทนเนื้อหา 3"/>
        <xdr:cNvPicPr>
          <a:picLocks noGrp="1"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943" t="32070" r="32878" b="45190"/>
        <a:stretch/>
      </xdr:blipFill>
      <xdr:spPr>
        <a:xfrm rot="16200000">
          <a:off x="2564063" y="5585524"/>
          <a:ext cx="529723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619126</xdr:colOff>
      <xdr:row>23</xdr:row>
      <xdr:rowOff>5713</xdr:rowOff>
    </xdr:from>
    <xdr:to>
      <xdr:col>5</xdr:col>
      <xdr:colOff>376698</xdr:colOff>
      <xdr:row>23</xdr:row>
      <xdr:rowOff>419100</xdr:rowOff>
    </xdr:to>
    <xdr:pic>
      <xdr:nvPicPr>
        <xdr:cNvPr id="4" name="ตัวแทนเนื้อหา 5"/>
        <xdr:cNvPicPr>
          <a:picLocks noGrp="1"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rId5">
                  <a14:imgEffect>
                    <a14:backgroundRemoval t="56782" b="70345" l="25506" r="77079">
                      <a14:foregroundMark x1="54607" y1="64448" x2="54607" y2="64448"/>
                      <a14:foregroundMark x1="60112" y1="66386" x2="60112" y2="66386"/>
                      <a14:foregroundMark x1="65730" y1="60657" x2="65730" y2="60657"/>
                      <a14:foregroundMark x1="68090" y1="65038" x2="68090" y2="65038"/>
                      <a14:foregroundMark x1="60899" y1="67481" x2="60899" y2="67481"/>
                      <a14:foregroundMark x1="62584" y1="67902" x2="62584" y2="67902"/>
                      <a14:foregroundMark x1="64270" y1="66976" x2="64270" y2="66976"/>
                      <a14:foregroundMark x1="60000" y1="63943" x2="60000" y2="63943"/>
                      <a14:foregroundMark x1="58989" y1="62763" x2="58989" y2="62763"/>
                      <a14:foregroundMark x1="54719" y1="62511" x2="54719" y2="62511"/>
                      <a14:foregroundMark x1="54719" y1="61752" x2="54719" y2="61752"/>
                      <a14:foregroundMark x1="52921" y1="63184" x2="52921" y2="63184"/>
                      <a14:foregroundMark x1="60674" y1="60067" x2="60674" y2="60067"/>
                      <a14:foregroundMark x1="37753" y1="60910" x2="37753" y2="60910"/>
                      <a14:foregroundMark x1="36180" y1="63690" x2="36180" y2="63690"/>
                      <a14:foregroundMark x1="36629" y1="63016" x2="36629" y2="63016"/>
                      <a14:foregroundMark x1="31461" y1="61668" x2="31461" y2="61584"/>
                      <a14:foregroundMark x1="34831" y1="58214" x2="34831" y2="58214"/>
                      <a14:foregroundMark x1="37303" y1="58214" x2="37303" y2="58214"/>
                      <a14:foregroundMark x1="38876" y1="58635" x2="38876" y2="58635"/>
                      <a14:foregroundMark x1="35618" y1="58130" x2="35618" y2="58130"/>
                      <a14:foregroundMark x1="37865" y1="58382" x2="37865" y2="58382"/>
                      <a14:foregroundMark x1="53034" y1="64617" x2="53034" y2="64617"/>
                      <a14:foregroundMark x1="52472" y1="61331" x2="52472" y2="61331"/>
                      <a14:foregroundMark x1="57528" y1="68239" x2="57528" y2="68239"/>
                      <a14:backgroundMark x1="40899" y1="62005" x2="40899" y2="62005"/>
                      <a14:backgroundMark x1="34382" y1="62932" x2="34382" y2="62932"/>
                      <a14:backgroundMark x1="33933" y1="60067" x2="33933" y2="60067"/>
                      <a14:backgroundMark x1="31685" y1="60657" x2="31685" y2="60657"/>
                      <a14:backgroundMark x1="29326" y1="66217" x2="29326" y2="66217"/>
                    </a14:backgroundRemoval>
                  </a14:imgEffect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23574" t="55110" r="26238" b="29844"/>
        <a:stretch/>
      </xdr:blipFill>
      <xdr:spPr>
        <a:xfrm>
          <a:off x="2362201" y="6444613"/>
          <a:ext cx="1033922" cy="413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/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/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108" name="Picture 9" descr="โยธาไทย">
          <a:hlinkClick xmlns:r="http://schemas.openxmlformats.org/officeDocument/2006/relationships" r:id="rId1" tooltip="คลิ๊ก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57278"/>
        <a:stretch>
          <a:fillRect/>
        </a:stretch>
      </xdr:blipFill>
      <xdr:spPr bwMode="auto">
        <a:xfrm>
          <a:off x="1685925" y="438150"/>
          <a:ext cx="1257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yotathai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1"/>
  <sheetViews>
    <sheetView showGridLines="0" view="pageBreakPreview" zoomScale="90" zoomScaleNormal="100" zoomScaleSheetLayoutView="90" workbookViewId="0">
      <pane ySplit="7" topLeftCell="A191" activePane="bottomLeft" state="frozen"/>
      <selection pane="bottomLeft" activeCell="N163" sqref="N163"/>
    </sheetView>
  </sheetViews>
  <sheetFormatPr defaultRowHeight="18.7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0.7109375" style="10" customWidth="1"/>
    <col min="6" max="6" width="8.28515625" style="12" customWidth="1"/>
    <col min="7" max="7" width="6.85546875" style="10" customWidth="1"/>
    <col min="8" max="8" width="11.7109375" style="120" customWidth="1"/>
    <col min="9" max="9" width="13.5703125" style="120" customWidth="1"/>
    <col min="10" max="10" width="11.28515625" style="121" customWidth="1"/>
    <col min="11" max="11" width="12.85546875" style="120" customWidth="1"/>
    <col min="12" max="12" width="13.140625" style="120" customWidth="1"/>
    <col min="13" max="13" width="8" style="10" customWidth="1"/>
    <col min="14" max="16384" width="9.140625" style="10"/>
  </cols>
  <sheetData>
    <row r="1" spans="1:13" ht="21">
      <c r="A1" s="456" t="s">
        <v>183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8.75" customHeight="1">
      <c r="A2" s="446" t="s">
        <v>281</v>
      </c>
      <c r="B2" s="446"/>
      <c r="C2" s="457" t="s">
        <v>295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18.75" customHeight="1">
      <c r="A3" s="446" t="s">
        <v>1</v>
      </c>
      <c r="B3" s="446"/>
      <c r="C3" s="446"/>
      <c r="D3" s="457" t="s">
        <v>369</v>
      </c>
      <c r="E3" s="457"/>
      <c r="F3" s="457"/>
      <c r="G3" s="457"/>
      <c r="H3" s="457"/>
      <c r="I3" s="143" t="s">
        <v>12</v>
      </c>
      <c r="J3" s="478" t="s">
        <v>294</v>
      </c>
      <c r="K3" s="478"/>
      <c r="L3" s="478"/>
      <c r="M3" s="478"/>
    </row>
    <row r="4" spans="1:13" ht="18.75" customHeight="1">
      <c r="A4" s="446" t="s">
        <v>11</v>
      </c>
      <c r="B4" s="446"/>
      <c r="C4" s="446"/>
      <c r="D4" s="479" t="s">
        <v>376</v>
      </c>
      <c r="E4" s="479"/>
      <c r="F4" s="479"/>
      <c r="G4" s="479"/>
      <c r="H4" s="479"/>
      <c r="I4" s="480" t="s">
        <v>3</v>
      </c>
      <c r="J4" s="480"/>
      <c r="K4" s="481">
        <v>241611</v>
      </c>
      <c r="L4" s="481"/>
      <c r="M4" s="481"/>
    </row>
    <row r="5" spans="1:13" ht="18.75" customHeight="1" thickBot="1">
      <c r="A5" s="446" t="s">
        <v>374</v>
      </c>
      <c r="B5" s="446"/>
      <c r="C5" s="446"/>
      <c r="D5" s="457" t="s">
        <v>375</v>
      </c>
      <c r="E5" s="457"/>
      <c r="F5" s="457"/>
      <c r="G5" s="457"/>
      <c r="H5" s="457"/>
      <c r="I5" s="480" t="s">
        <v>23</v>
      </c>
      <c r="J5" s="480"/>
      <c r="K5" s="481">
        <v>241764</v>
      </c>
      <c r="L5" s="481"/>
      <c r="M5" s="481"/>
    </row>
    <row r="6" spans="1:13" ht="18.75" customHeight="1" thickTop="1">
      <c r="A6" s="447" t="s">
        <v>4</v>
      </c>
      <c r="B6" s="449" t="s">
        <v>5</v>
      </c>
      <c r="C6" s="450"/>
      <c r="D6" s="450"/>
      <c r="E6" s="450"/>
      <c r="F6" s="459" t="s">
        <v>16</v>
      </c>
      <c r="G6" s="461" t="s">
        <v>25</v>
      </c>
      <c r="H6" s="484" t="s">
        <v>146</v>
      </c>
      <c r="I6" s="485"/>
      <c r="J6" s="484" t="s">
        <v>52</v>
      </c>
      <c r="K6" s="485"/>
      <c r="L6" s="482" t="s">
        <v>54</v>
      </c>
      <c r="M6" s="447" t="s">
        <v>6</v>
      </c>
    </row>
    <row r="7" spans="1:13" ht="18.75" customHeight="1" thickBot="1">
      <c r="A7" s="448"/>
      <c r="B7" s="451"/>
      <c r="C7" s="452"/>
      <c r="D7" s="452"/>
      <c r="E7" s="452"/>
      <c r="F7" s="460"/>
      <c r="G7" s="462"/>
      <c r="H7" s="135" t="s">
        <v>164</v>
      </c>
      <c r="I7" s="135" t="s">
        <v>53</v>
      </c>
      <c r="J7" s="135" t="s">
        <v>164</v>
      </c>
      <c r="K7" s="135" t="s">
        <v>53</v>
      </c>
      <c r="L7" s="483"/>
      <c r="M7" s="448"/>
    </row>
    <row r="8" spans="1:13" ht="18.75" customHeight="1" thickTop="1">
      <c r="A8" s="48"/>
      <c r="B8" s="471" t="s">
        <v>175</v>
      </c>
      <c r="C8" s="472"/>
      <c r="D8" s="472"/>
      <c r="E8" s="473"/>
      <c r="F8" s="49"/>
      <c r="G8" s="50"/>
      <c r="H8" s="98"/>
      <c r="I8" s="98"/>
      <c r="J8" s="99"/>
      <c r="K8" s="98"/>
      <c r="L8" s="100"/>
      <c r="M8" s="50"/>
    </row>
    <row r="9" spans="1:13" ht="18.75" customHeight="1">
      <c r="A9" s="48"/>
      <c r="B9" s="474" t="s">
        <v>50</v>
      </c>
      <c r="C9" s="475"/>
      <c r="D9" s="475"/>
      <c r="E9" s="476"/>
      <c r="F9" s="49"/>
      <c r="G9" s="50"/>
      <c r="H9" s="98"/>
      <c r="I9" s="98"/>
      <c r="J9" s="99"/>
      <c r="K9" s="98"/>
      <c r="L9" s="100"/>
      <c r="M9" s="50"/>
    </row>
    <row r="10" spans="1:13" ht="18.75" customHeight="1">
      <c r="A10" s="52">
        <v>1</v>
      </c>
      <c r="B10" s="466" t="s">
        <v>108</v>
      </c>
      <c r="C10" s="467"/>
      <c r="D10" s="467"/>
      <c r="E10" s="468"/>
      <c r="F10" s="21"/>
      <c r="G10" s="22" t="s">
        <v>47</v>
      </c>
      <c r="H10" s="101"/>
      <c r="I10" s="101">
        <f>I42+I47+I52+I55+I64+I66+I73</f>
        <v>305907.64</v>
      </c>
      <c r="J10" s="101"/>
      <c r="K10" s="101">
        <f>K42+K47+K52+K55+K64+K66+K73</f>
        <v>68277</v>
      </c>
      <c r="L10" s="101">
        <f>L42+L47+L52+L55+L64+L66+L73</f>
        <v>395584.64</v>
      </c>
      <c r="M10" s="22"/>
    </row>
    <row r="11" spans="1:13" ht="18.75" customHeight="1">
      <c r="A11" s="52">
        <v>2</v>
      </c>
      <c r="B11" s="466" t="s">
        <v>109</v>
      </c>
      <c r="C11" s="467"/>
      <c r="D11" s="467"/>
      <c r="E11" s="468"/>
      <c r="F11" s="21"/>
      <c r="G11" s="22" t="s">
        <v>47</v>
      </c>
      <c r="H11" s="101"/>
      <c r="I11" s="101">
        <f>I91+I99+I105+I113+I115+I119+I128+I143+I155+I161</f>
        <v>354063</v>
      </c>
      <c r="J11" s="101"/>
      <c r="K11" s="101">
        <f>K91+K99+K105+K113+K115+K119+K128+K143+K155+K161</f>
        <v>131976</v>
      </c>
      <c r="L11" s="101">
        <f>L91+L99+L105+L113+L115+L119+L128+L143+L155+L161</f>
        <v>486039</v>
      </c>
      <c r="M11" s="22"/>
    </row>
    <row r="12" spans="1:13" ht="18.75" customHeight="1">
      <c r="A12" s="52">
        <v>3</v>
      </c>
      <c r="B12" s="466" t="s">
        <v>110</v>
      </c>
      <c r="C12" s="467"/>
      <c r="D12" s="467"/>
      <c r="E12" s="468"/>
      <c r="F12" s="21"/>
      <c r="G12" s="22" t="s">
        <v>47</v>
      </c>
      <c r="H12" s="101"/>
      <c r="I12" s="101">
        <f>I188+I194+I201+I204</f>
        <v>37780</v>
      </c>
      <c r="J12" s="101"/>
      <c r="K12" s="101">
        <f>K188+K194+K201+K204</f>
        <v>1100</v>
      </c>
      <c r="L12" s="101">
        <f>L188+L194+L201+L204</f>
        <v>38880</v>
      </c>
      <c r="M12" s="22"/>
    </row>
    <row r="13" spans="1:13" ht="18.75" customHeight="1">
      <c r="A13" s="52">
        <v>4</v>
      </c>
      <c r="B13" s="466" t="s">
        <v>111</v>
      </c>
      <c r="C13" s="467"/>
      <c r="D13" s="467"/>
      <c r="E13" s="468"/>
      <c r="F13" s="21"/>
      <c r="G13" s="22" t="s">
        <v>47</v>
      </c>
      <c r="H13" s="101"/>
      <c r="I13" s="101">
        <f>I209+I213+I218+I221</f>
        <v>22025</v>
      </c>
      <c r="J13" s="101"/>
      <c r="K13" s="101">
        <f>K209+K213+K218+K221</f>
        <v>8415</v>
      </c>
      <c r="L13" s="101">
        <f>L209+L213+L218+L221</f>
        <v>30440</v>
      </c>
      <c r="M13" s="22"/>
    </row>
    <row r="14" spans="1:13" ht="18.75" customHeight="1">
      <c r="A14" s="52">
        <v>5</v>
      </c>
      <c r="B14" s="466" t="s">
        <v>112</v>
      </c>
      <c r="C14" s="467"/>
      <c r="D14" s="467"/>
      <c r="E14" s="468"/>
      <c r="F14" s="21"/>
      <c r="G14" s="22" t="s">
        <v>47</v>
      </c>
      <c r="H14" s="101"/>
      <c r="I14" s="101"/>
      <c r="J14" s="101"/>
      <c r="K14" s="101"/>
      <c r="L14" s="101"/>
      <c r="M14" s="22"/>
    </row>
    <row r="15" spans="1:13" ht="18.75" customHeight="1">
      <c r="A15" s="52">
        <v>6</v>
      </c>
      <c r="B15" s="466" t="s">
        <v>113</v>
      </c>
      <c r="C15" s="467"/>
      <c r="D15" s="467"/>
      <c r="E15" s="468"/>
      <c r="F15" s="21"/>
      <c r="G15" s="22" t="s">
        <v>47</v>
      </c>
      <c r="H15" s="101"/>
      <c r="I15" s="101"/>
      <c r="J15" s="101"/>
      <c r="K15" s="101"/>
      <c r="L15" s="101"/>
      <c r="M15" s="22"/>
    </row>
    <row r="16" spans="1:13" ht="18.75" customHeight="1">
      <c r="A16" s="52">
        <v>7</v>
      </c>
      <c r="B16" s="466" t="s">
        <v>114</v>
      </c>
      <c r="C16" s="467"/>
      <c r="D16" s="467"/>
      <c r="E16" s="468"/>
      <c r="F16" s="21"/>
      <c r="G16" s="22" t="s">
        <v>47</v>
      </c>
      <c r="H16" s="101"/>
      <c r="I16" s="101"/>
      <c r="J16" s="101"/>
      <c r="K16" s="101"/>
      <c r="L16" s="101"/>
      <c r="M16" s="22"/>
    </row>
    <row r="17" spans="1:13" s="153" customFormat="1" ht="18.75" customHeight="1">
      <c r="A17" s="148"/>
      <c r="B17" s="463" t="s">
        <v>171</v>
      </c>
      <c r="C17" s="464"/>
      <c r="D17" s="464"/>
      <c r="E17" s="465"/>
      <c r="F17" s="149"/>
      <c r="G17" s="150"/>
      <c r="H17" s="151"/>
      <c r="I17" s="151">
        <f>SUM(I10:I16)</f>
        <v>719775.64</v>
      </c>
      <c r="J17" s="152"/>
      <c r="K17" s="151">
        <f>SUM(K10:K16)</f>
        <v>209768</v>
      </c>
      <c r="L17" s="151">
        <f>SUM(L10:L16)</f>
        <v>950943.64</v>
      </c>
      <c r="M17" s="150"/>
    </row>
    <row r="18" spans="1:13" ht="18.75" customHeight="1">
      <c r="A18" s="48"/>
      <c r="B18" s="474" t="s">
        <v>58</v>
      </c>
      <c r="C18" s="475"/>
      <c r="D18" s="475"/>
      <c r="E18" s="476"/>
      <c r="F18" s="49"/>
      <c r="G18" s="50"/>
      <c r="H18" s="98"/>
      <c r="I18" s="98"/>
      <c r="J18" s="99"/>
      <c r="K18" s="98"/>
      <c r="L18" s="100"/>
      <c r="M18" s="50"/>
    </row>
    <row r="19" spans="1:13" ht="18.75" customHeight="1">
      <c r="A19" s="52">
        <v>1</v>
      </c>
      <c r="B19" s="466" t="s">
        <v>115</v>
      </c>
      <c r="C19" s="467"/>
      <c r="D19" s="467"/>
      <c r="E19" s="468"/>
      <c r="F19" s="21"/>
      <c r="G19" s="22"/>
      <c r="H19" s="101"/>
      <c r="I19" s="101"/>
      <c r="J19" s="101"/>
      <c r="K19" s="101"/>
      <c r="L19" s="101"/>
      <c r="M19" s="22"/>
    </row>
    <row r="20" spans="1:13" ht="18.75" customHeight="1">
      <c r="A20" s="52">
        <v>2</v>
      </c>
      <c r="B20" s="466" t="s">
        <v>116</v>
      </c>
      <c r="C20" s="467"/>
      <c r="D20" s="467"/>
      <c r="E20" s="468"/>
      <c r="F20" s="21"/>
      <c r="G20" s="22"/>
      <c r="H20" s="101"/>
      <c r="I20" s="101"/>
      <c r="J20" s="101"/>
      <c r="K20" s="101"/>
      <c r="L20" s="101"/>
      <c r="M20" s="22"/>
    </row>
    <row r="21" spans="1:13" s="153" customFormat="1" ht="18.75" customHeight="1">
      <c r="A21" s="148"/>
      <c r="B21" s="463" t="s">
        <v>172</v>
      </c>
      <c r="C21" s="464"/>
      <c r="D21" s="464"/>
      <c r="E21" s="465"/>
      <c r="F21" s="149"/>
      <c r="G21" s="150"/>
      <c r="H21" s="151"/>
      <c r="I21" s="151"/>
      <c r="J21" s="152"/>
      <c r="K21" s="151"/>
      <c r="L21" s="151"/>
      <c r="M21" s="150"/>
    </row>
    <row r="22" spans="1:13" ht="18.75" customHeight="1">
      <c r="A22" s="48"/>
      <c r="B22" s="474" t="s">
        <v>59</v>
      </c>
      <c r="C22" s="475"/>
      <c r="D22" s="475"/>
      <c r="E22" s="476"/>
      <c r="F22" s="49"/>
      <c r="G22" s="50"/>
      <c r="H22" s="98"/>
      <c r="I22" s="98"/>
      <c r="J22" s="99"/>
      <c r="K22" s="98"/>
      <c r="L22" s="100"/>
      <c r="M22" s="50"/>
    </row>
    <row r="23" spans="1:13" ht="18.75" customHeight="1">
      <c r="A23" s="52">
        <v>1</v>
      </c>
      <c r="B23" s="466" t="s">
        <v>117</v>
      </c>
      <c r="C23" s="467"/>
      <c r="D23" s="467"/>
      <c r="E23" s="468"/>
      <c r="F23" s="21"/>
      <c r="G23" s="22"/>
      <c r="H23" s="101"/>
      <c r="I23" s="101"/>
      <c r="J23" s="101"/>
      <c r="K23" s="101"/>
      <c r="L23" s="101"/>
      <c r="M23" s="22"/>
    </row>
    <row r="24" spans="1:13" ht="18.75" customHeight="1">
      <c r="A24" s="93">
        <v>2</v>
      </c>
      <c r="B24" s="443" t="s">
        <v>118</v>
      </c>
      <c r="C24" s="444"/>
      <c r="D24" s="444"/>
      <c r="E24" s="445"/>
      <c r="F24" s="94"/>
      <c r="G24" s="95"/>
      <c r="H24" s="102"/>
      <c r="I24" s="101"/>
      <c r="J24" s="101"/>
      <c r="K24" s="101"/>
      <c r="L24" s="101"/>
      <c r="M24" s="95"/>
    </row>
    <row r="25" spans="1:13" s="153" customFormat="1" ht="18.75" customHeight="1">
      <c r="A25" s="96"/>
      <c r="B25" s="463" t="s">
        <v>173</v>
      </c>
      <c r="C25" s="464"/>
      <c r="D25" s="464"/>
      <c r="E25" s="465"/>
      <c r="F25" s="97"/>
      <c r="G25" s="47"/>
      <c r="H25" s="103"/>
      <c r="I25" s="151"/>
      <c r="J25" s="152"/>
      <c r="K25" s="151"/>
      <c r="L25" s="151"/>
      <c r="M25" s="47"/>
    </row>
    <row r="26" spans="1:13" ht="18.75" customHeight="1">
      <c r="A26" s="52"/>
      <c r="B26" s="466"/>
      <c r="C26" s="467"/>
      <c r="D26" s="467"/>
      <c r="E26" s="468"/>
      <c r="F26" s="21"/>
      <c r="G26" s="22"/>
      <c r="H26" s="101"/>
      <c r="I26" s="101"/>
      <c r="J26" s="101"/>
      <c r="K26" s="101"/>
      <c r="L26" s="104"/>
      <c r="M26" s="22"/>
    </row>
    <row r="27" spans="1:13" ht="18.75" customHeight="1" thickBot="1">
      <c r="A27" s="93"/>
      <c r="B27" s="443"/>
      <c r="C27" s="444"/>
      <c r="D27" s="444"/>
      <c r="E27" s="445"/>
      <c r="F27" s="94"/>
      <c r="G27" s="95"/>
      <c r="H27" s="102"/>
      <c r="I27" s="102"/>
      <c r="J27" s="102"/>
      <c r="K27" s="102"/>
      <c r="L27" s="102"/>
      <c r="M27" s="95"/>
    </row>
    <row r="28" spans="1:13" ht="18.75" customHeight="1" thickTop="1" thickBot="1">
      <c r="A28" s="453" t="s">
        <v>165</v>
      </c>
      <c r="B28" s="454"/>
      <c r="C28" s="454"/>
      <c r="D28" s="454"/>
      <c r="E28" s="454"/>
      <c r="F28" s="454"/>
      <c r="G28" s="454"/>
      <c r="H28" s="455"/>
      <c r="I28" s="178">
        <f>I17+I21+I25</f>
        <v>719775.64</v>
      </c>
      <c r="J28" s="178"/>
      <c r="K28" s="178">
        <f>K17+K21+K25</f>
        <v>209768</v>
      </c>
      <c r="L28" s="178">
        <f>L17+L21+L25</f>
        <v>950943.64</v>
      </c>
      <c r="M28" s="177"/>
    </row>
    <row r="29" spans="1:13" s="14" customFormat="1" ht="18.75" customHeight="1" thickTop="1">
      <c r="A29" s="175"/>
      <c r="B29" s="477"/>
      <c r="C29" s="477"/>
      <c r="D29" s="477"/>
      <c r="E29" s="477"/>
      <c r="F29" s="176"/>
      <c r="G29" s="175"/>
      <c r="H29" s="160"/>
      <c r="I29" s="160"/>
      <c r="J29" s="160"/>
      <c r="K29" s="160"/>
      <c r="L29" s="160"/>
      <c r="M29" s="175"/>
    </row>
    <row r="30" spans="1:13" ht="21">
      <c r="A30" s="456" t="s">
        <v>163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</row>
    <row r="31" spans="1:13" ht="18.75" customHeight="1">
      <c r="A31" s="446" t="s">
        <v>281</v>
      </c>
      <c r="B31" s="446"/>
      <c r="C31" s="457" t="str">
        <f>+C2</f>
        <v>ก่อสร้างบ้านพักครู 207</v>
      </c>
      <c r="D31" s="457"/>
      <c r="E31" s="457"/>
      <c r="F31" s="457"/>
      <c r="G31" s="457"/>
      <c r="H31" s="457"/>
      <c r="I31" s="457"/>
      <c r="J31" s="457"/>
      <c r="K31" s="457"/>
      <c r="L31" s="457"/>
      <c r="M31" s="457"/>
    </row>
    <row r="32" spans="1:13" ht="18.75" customHeight="1" thickBot="1">
      <c r="A32" s="446" t="s">
        <v>1</v>
      </c>
      <c r="B32" s="446"/>
      <c r="C32" s="446"/>
      <c r="D32" s="457" t="str">
        <f>+D3</f>
        <v>โรงเรียนวัดสว่างอารมณ์</v>
      </c>
      <c r="E32" s="457"/>
      <c r="F32" s="457"/>
      <c r="G32" s="457"/>
      <c r="H32" s="457"/>
      <c r="I32" s="143" t="s">
        <v>12</v>
      </c>
      <c r="J32" s="458" t="str">
        <f>+J3</f>
        <v>สุราษฏร์ธานี</v>
      </c>
      <c r="K32" s="458"/>
      <c r="L32" s="458"/>
      <c r="M32" s="458"/>
    </row>
    <row r="33" spans="1:13" ht="18.75" customHeight="1" thickTop="1">
      <c r="A33" s="447" t="s">
        <v>4</v>
      </c>
      <c r="B33" s="449" t="s">
        <v>5</v>
      </c>
      <c r="C33" s="450"/>
      <c r="D33" s="450"/>
      <c r="E33" s="450"/>
      <c r="F33" s="459" t="s">
        <v>16</v>
      </c>
      <c r="G33" s="461" t="s">
        <v>25</v>
      </c>
      <c r="H33" s="484" t="s">
        <v>146</v>
      </c>
      <c r="I33" s="485"/>
      <c r="J33" s="484" t="s">
        <v>52</v>
      </c>
      <c r="K33" s="485"/>
      <c r="L33" s="482" t="s">
        <v>54</v>
      </c>
      <c r="M33" s="447" t="s">
        <v>6</v>
      </c>
    </row>
    <row r="34" spans="1:13" ht="18.75" customHeight="1" thickBot="1">
      <c r="A34" s="448"/>
      <c r="B34" s="451"/>
      <c r="C34" s="452"/>
      <c r="D34" s="452"/>
      <c r="E34" s="452"/>
      <c r="F34" s="460"/>
      <c r="G34" s="462"/>
      <c r="H34" s="135" t="s">
        <v>164</v>
      </c>
      <c r="I34" s="135" t="s">
        <v>53</v>
      </c>
      <c r="J34" s="135" t="s">
        <v>164</v>
      </c>
      <c r="K34" s="135" t="s">
        <v>53</v>
      </c>
      <c r="L34" s="483"/>
      <c r="M34" s="448"/>
    </row>
    <row r="35" spans="1:13" ht="18.75" customHeight="1" thickTop="1">
      <c r="A35" s="48"/>
      <c r="B35" s="471" t="s">
        <v>107</v>
      </c>
      <c r="C35" s="472"/>
      <c r="D35" s="472"/>
      <c r="E35" s="473"/>
      <c r="F35" s="49"/>
      <c r="G35" s="50"/>
      <c r="H35" s="98"/>
      <c r="I35" s="98"/>
      <c r="J35" s="99"/>
      <c r="K35" s="98"/>
      <c r="L35" s="98"/>
      <c r="M35" s="50"/>
    </row>
    <row r="36" spans="1:13" ht="18.75" customHeight="1">
      <c r="A36" s="20"/>
      <c r="B36" s="442" t="s">
        <v>50</v>
      </c>
      <c r="C36" s="410"/>
      <c r="D36" s="410"/>
      <c r="E36" s="411"/>
      <c r="F36" s="21"/>
      <c r="G36" s="22"/>
      <c r="H36" s="101"/>
      <c r="I36" s="101"/>
      <c r="J36" s="105"/>
      <c r="K36" s="101"/>
      <c r="L36" s="101"/>
      <c r="M36" s="22"/>
    </row>
    <row r="37" spans="1:13" ht="18.75" customHeight="1">
      <c r="A37" s="58">
        <v>1</v>
      </c>
      <c r="B37" s="442" t="s">
        <v>119</v>
      </c>
      <c r="C37" s="410"/>
      <c r="D37" s="410"/>
      <c r="E37" s="411"/>
      <c r="F37" s="23"/>
      <c r="G37" s="24"/>
      <c r="H37" s="106"/>
      <c r="I37" s="107"/>
      <c r="J37" s="108"/>
      <c r="K37" s="107"/>
      <c r="L37" s="106"/>
      <c r="M37" s="26"/>
    </row>
    <row r="38" spans="1:13" ht="18.75" customHeight="1">
      <c r="A38" s="20"/>
      <c r="B38" s="27">
        <v>1.1000000000000001</v>
      </c>
      <c r="C38" s="410" t="s">
        <v>51</v>
      </c>
      <c r="D38" s="410"/>
      <c r="E38" s="411"/>
      <c r="F38" s="23"/>
      <c r="G38" s="24"/>
      <c r="H38" s="106"/>
      <c r="I38" s="107"/>
      <c r="J38" s="108"/>
      <c r="K38" s="107"/>
      <c r="L38" s="106"/>
      <c r="M38" s="26"/>
    </row>
    <row r="39" spans="1:13" ht="18.75" customHeight="1">
      <c r="A39" s="17"/>
      <c r="B39" s="18"/>
      <c r="C39" s="28" t="s">
        <v>7</v>
      </c>
      <c r="D39" s="417" t="s">
        <v>26</v>
      </c>
      <c r="E39" s="418"/>
      <c r="F39" s="32">
        <v>89</v>
      </c>
      <c r="G39" s="29" t="s">
        <v>27</v>
      </c>
      <c r="H39" s="106">
        <v>0</v>
      </c>
      <c r="I39" s="107">
        <f>SUM(H39)*$F39</f>
        <v>0</v>
      </c>
      <c r="J39" s="109">
        <v>125</v>
      </c>
      <c r="K39" s="107">
        <f>SUM(J39)*$F39</f>
        <v>11125</v>
      </c>
      <c r="L39" s="106">
        <f>SUM(,I39,K39)</f>
        <v>11125</v>
      </c>
      <c r="M39" s="30"/>
    </row>
    <row r="40" spans="1:13" ht="18.75" customHeight="1">
      <c r="A40" s="17"/>
      <c r="B40" s="18"/>
      <c r="C40" s="28" t="s">
        <v>7</v>
      </c>
      <c r="D40" s="417" t="s">
        <v>28</v>
      </c>
      <c r="E40" s="418"/>
      <c r="F40" s="339">
        <v>24</v>
      </c>
      <c r="G40" s="29" t="s">
        <v>27</v>
      </c>
      <c r="H40" s="106">
        <v>360</v>
      </c>
      <c r="I40" s="107">
        <f>SUM(H40)*$F40</f>
        <v>8640</v>
      </c>
      <c r="J40" s="109">
        <v>91</v>
      </c>
      <c r="K40" s="107">
        <f>SUM(J40)*$F40</f>
        <v>2184</v>
      </c>
      <c r="L40" s="106">
        <f>SUM(,I40,K40)</f>
        <v>10824</v>
      </c>
      <c r="M40" s="30"/>
    </row>
    <row r="41" spans="1:13" ht="18.75" customHeight="1">
      <c r="A41" s="17"/>
      <c r="B41" s="18"/>
      <c r="C41" s="28" t="s">
        <v>7</v>
      </c>
      <c r="D41" s="417" t="s">
        <v>29</v>
      </c>
      <c r="E41" s="418"/>
      <c r="F41" s="339">
        <v>1</v>
      </c>
      <c r="G41" s="29" t="s">
        <v>27</v>
      </c>
      <c r="H41" s="106">
        <v>1400</v>
      </c>
      <c r="I41" s="107">
        <f>SUM(H41)*$F41</f>
        <v>1400</v>
      </c>
      <c r="J41" s="109">
        <v>398</v>
      </c>
      <c r="K41" s="107">
        <f>SUM(J41)*$F41</f>
        <v>398</v>
      </c>
      <c r="L41" s="106">
        <f>SUM(,I41,K41)</f>
        <v>1798</v>
      </c>
      <c r="M41" s="30"/>
    </row>
    <row r="42" spans="1:13" ht="18.75" customHeight="1">
      <c r="A42" s="20"/>
      <c r="B42" s="18"/>
      <c r="C42" s="28"/>
      <c r="D42" s="423" t="s">
        <v>135</v>
      </c>
      <c r="E42" s="424"/>
      <c r="F42" s="82"/>
      <c r="G42" s="83"/>
      <c r="H42" s="110"/>
      <c r="I42" s="111">
        <f>SUM(I39:I41)</f>
        <v>10040</v>
      </c>
      <c r="J42" s="112"/>
      <c r="K42" s="111">
        <f>SUM(K39:K41)</f>
        <v>13707</v>
      </c>
      <c r="L42" s="110">
        <f>SUM(L39:L41)</f>
        <v>23747</v>
      </c>
      <c r="M42" s="30"/>
    </row>
    <row r="43" spans="1:13" ht="18.75" customHeight="1">
      <c r="A43" s="17"/>
      <c r="B43" s="31">
        <v>1.2</v>
      </c>
      <c r="C43" s="410" t="s">
        <v>30</v>
      </c>
      <c r="D43" s="410"/>
      <c r="E43" s="411"/>
      <c r="F43" s="32"/>
      <c r="G43" s="33"/>
      <c r="H43" s="106"/>
      <c r="I43" s="113"/>
      <c r="J43" s="108"/>
      <c r="K43" s="113"/>
      <c r="L43" s="114"/>
      <c r="M43" s="26"/>
    </row>
    <row r="44" spans="1:13" ht="18.75" customHeight="1">
      <c r="A44" s="17"/>
      <c r="B44" s="18"/>
      <c r="C44" s="28" t="s">
        <v>7</v>
      </c>
      <c r="D44" s="419" t="s">
        <v>370</v>
      </c>
      <c r="E44" s="420"/>
      <c r="F44" s="32">
        <v>107</v>
      </c>
      <c r="G44" s="29" t="s">
        <v>31</v>
      </c>
      <c r="H44" s="106">
        <v>390</v>
      </c>
      <c r="I44" s="107">
        <f>SUM(H44)*$F44</f>
        <v>41730</v>
      </c>
      <c r="J44" s="109">
        <v>100</v>
      </c>
      <c r="K44" s="107">
        <f t="shared" ref="K44:K51" si="0">SUM(J44)*$F44</f>
        <v>10700</v>
      </c>
      <c r="L44" s="106">
        <f>SUM(,I44,K44)</f>
        <v>52430</v>
      </c>
      <c r="M44" s="30"/>
    </row>
    <row r="45" spans="1:13" ht="18.75" customHeight="1">
      <c r="A45" s="17"/>
      <c r="B45" s="18"/>
      <c r="C45" s="28"/>
      <c r="D45" s="423" t="s">
        <v>136</v>
      </c>
      <c r="E45" s="424"/>
      <c r="F45" s="32"/>
      <c r="G45" s="29"/>
      <c r="H45" s="106">
        <v>0</v>
      </c>
      <c r="I45" s="111">
        <f>SUM(I44)</f>
        <v>41730</v>
      </c>
      <c r="J45" s="109"/>
      <c r="K45" s="111">
        <f>SUM(K44)</f>
        <v>10700</v>
      </c>
      <c r="L45" s="106">
        <f>SUM(,I45,K45)</f>
        <v>52430</v>
      </c>
      <c r="M45" s="30"/>
    </row>
    <row r="46" spans="1:13" ht="18.75" customHeight="1">
      <c r="A46" s="17"/>
      <c r="B46" s="31">
        <v>1.3</v>
      </c>
      <c r="C46" s="65" t="s">
        <v>33</v>
      </c>
      <c r="D46" s="65"/>
      <c r="E46" s="66"/>
      <c r="F46" s="32"/>
      <c r="G46" s="29"/>
      <c r="H46" s="106"/>
      <c r="I46" s="107">
        <f>SUM(H46)*$F46</f>
        <v>0</v>
      </c>
      <c r="J46" s="109">
        <v>0</v>
      </c>
      <c r="K46" s="107">
        <f t="shared" si="0"/>
        <v>0</v>
      </c>
      <c r="L46" s="106">
        <f>SUM(,I46,K46)</f>
        <v>0</v>
      </c>
      <c r="M46" s="30"/>
    </row>
    <row r="47" spans="1:13" ht="18.75" customHeight="1">
      <c r="A47" s="20"/>
      <c r="B47" s="18"/>
      <c r="C47" s="28" t="s">
        <v>7</v>
      </c>
      <c r="D47" s="74" t="s">
        <v>296</v>
      </c>
      <c r="E47" s="75"/>
      <c r="F47" s="32">
        <v>126</v>
      </c>
      <c r="G47" s="382" t="s">
        <v>34</v>
      </c>
      <c r="H47" s="106">
        <v>400</v>
      </c>
      <c r="I47" s="107">
        <f>SUM(I44:I46)</f>
        <v>83460</v>
      </c>
      <c r="J47" s="112"/>
      <c r="K47" s="107">
        <f t="shared" si="0"/>
        <v>0</v>
      </c>
      <c r="L47" s="106">
        <f>SUM(L44:L46)</f>
        <v>104860</v>
      </c>
      <c r="M47" s="30"/>
    </row>
    <row r="48" spans="1:13" ht="18.75" customHeight="1">
      <c r="A48" s="17"/>
      <c r="B48" s="18"/>
      <c r="C48" s="28" t="s">
        <v>7</v>
      </c>
      <c r="D48" s="74" t="s">
        <v>37</v>
      </c>
      <c r="E48" s="75"/>
      <c r="F48" s="32">
        <v>38</v>
      </c>
      <c r="G48" s="382" t="s">
        <v>34</v>
      </c>
      <c r="H48" s="106">
        <v>400</v>
      </c>
      <c r="I48" s="107">
        <f>SUM(I45:I47)</f>
        <v>125190</v>
      </c>
      <c r="J48" s="108"/>
      <c r="K48" s="107">
        <f t="shared" si="0"/>
        <v>0</v>
      </c>
      <c r="L48" s="106">
        <f>SUM(L45:L47)</f>
        <v>157290</v>
      </c>
      <c r="M48" s="26"/>
    </row>
    <row r="49" spans="1:13" ht="18.75" customHeight="1">
      <c r="A49" s="17"/>
      <c r="B49" s="18"/>
      <c r="C49" s="28" t="s">
        <v>7</v>
      </c>
      <c r="D49" s="74" t="s">
        <v>38</v>
      </c>
      <c r="E49" s="75"/>
      <c r="F49" s="32">
        <v>2310</v>
      </c>
      <c r="G49" s="29" t="s">
        <v>31</v>
      </c>
      <c r="H49" s="106">
        <v>33</v>
      </c>
      <c r="I49" s="107">
        <f>SUM(H49)*$F49</f>
        <v>76230</v>
      </c>
      <c r="J49" s="109">
        <v>0</v>
      </c>
      <c r="K49" s="107">
        <f t="shared" si="0"/>
        <v>0</v>
      </c>
      <c r="L49" s="106">
        <f>SUM(,I49,K49)</f>
        <v>76230</v>
      </c>
      <c r="M49" s="30"/>
    </row>
    <row r="50" spans="1:13" ht="18.75" customHeight="1">
      <c r="A50" s="20"/>
      <c r="B50" s="18"/>
      <c r="C50" s="28" t="s">
        <v>7</v>
      </c>
      <c r="D50" s="417" t="s">
        <v>35</v>
      </c>
      <c r="E50" s="418"/>
      <c r="F50" s="32">
        <v>180</v>
      </c>
      <c r="G50" s="29" t="s">
        <v>333</v>
      </c>
      <c r="H50" s="106">
        <v>0</v>
      </c>
      <c r="I50" s="107">
        <f>SUM(H50)*$F50</f>
        <v>0</v>
      </c>
      <c r="J50" s="109">
        <v>133</v>
      </c>
      <c r="K50" s="107">
        <f t="shared" si="0"/>
        <v>23940</v>
      </c>
      <c r="L50" s="106">
        <f>SUM(,I50,K50)</f>
        <v>23940</v>
      </c>
      <c r="M50" s="30"/>
    </row>
    <row r="51" spans="1:13" ht="18.75" customHeight="1">
      <c r="A51" s="20"/>
      <c r="B51" s="18"/>
      <c r="C51" s="28" t="s">
        <v>7</v>
      </c>
      <c r="D51" s="417" t="s">
        <v>55</v>
      </c>
      <c r="E51" s="418"/>
      <c r="F51" s="32">
        <v>45</v>
      </c>
      <c r="G51" s="29" t="s">
        <v>39</v>
      </c>
      <c r="H51" s="106">
        <v>40</v>
      </c>
      <c r="I51" s="107">
        <f>SUM(H51)*$F51</f>
        <v>1800</v>
      </c>
      <c r="J51" s="109">
        <v>0</v>
      </c>
      <c r="K51" s="107">
        <f t="shared" si="0"/>
        <v>0</v>
      </c>
      <c r="L51" s="106">
        <f>SUM(,I51,K51)</f>
        <v>1800</v>
      </c>
      <c r="M51" s="30"/>
    </row>
    <row r="52" spans="1:13" ht="18.75" customHeight="1">
      <c r="A52" s="20"/>
      <c r="B52" s="18"/>
      <c r="C52" s="28"/>
      <c r="D52" s="423" t="s">
        <v>287</v>
      </c>
      <c r="E52" s="424"/>
      <c r="F52" s="82"/>
      <c r="G52" s="88"/>
      <c r="H52" s="110"/>
      <c r="I52" s="111">
        <f>SUM(I49:I51)</f>
        <v>78030</v>
      </c>
      <c r="J52" s="112"/>
      <c r="K52" s="111">
        <f>SUM(K49:K51)</f>
        <v>23940</v>
      </c>
      <c r="L52" s="111">
        <f>SUM(L49:L51)</f>
        <v>101970</v>
      </c>
      <c r="M52" s="30"/>
    </row>
    <row r="53" spans="1:13" ht="18.75" customHeight="1">
      <c r="A53" s="20"/>
      <c r="B53" s="27">
        <v>1.4</v>
      </c>
      <c r="C53" s="410" t="s">
        <v>40</v>
      </c>
      <c r="D53" s="410"/>
      <c r="E53" s="411"/>
      <c r="F53" s="23"/>
      <c r="G53" s="24"/>
      <c r="H53" s="106"/>
      <c r="I53" s="107"/>
      <c r="J53" s="108"/>
      <c r="K53" s="107"/>
      <c r="L53" s="106"/>
      <c r="M53" s="26"/>
    </row>
    <row r="54" spans="1:13" ht="18.75" customHeight="1">
      <c r="A54" s="20"/>
      <c r="B54" s="18"/>
      <c r="C54" s="28" t="s">
        <v>7</v>
      </c>
      <c r="D54" s="417" t="s">
        <v>359</v>
      </c>
      <c r="E54" s="418"/>
      <c r="F54" s="32">
        <v>18</v>
      </c>
      <c r="G54" s="29" t="s">
        <v>27</v>
      </c>
      <c r="H54" s="106">
        <v>2259</v>
      </c>
      <c r="I54" s="107">
        <f>SUM(H54)*$F54</f>
        <v>40662</v>
      </c>
      <c r="J54" s="109">
        <v>485</v>
      </c>
      <c r="K54" s="107">
        <f>SUM(J54)*$F54</f>
        <v>8730</v>
      </c>
      <c r="L54" s="106">
        <f>SUM(,I54,K54)</f>
        <v>49392</v>
      </c>
      <c r="M54" s="30"/>
    </row>
    <row r="55" spans="1:13" ht="18.75" customHeight="1">
      <c r="A55" s="20"/>
      <c r="B55" s="18"/>
      <c r="C55" s="28"/>
      <c r="D55" s="423" t="s">
        <v>137</v>
      </c>
      <c r="E55" s="424"/>
      <c r="F55" s="82"/>
      <c r="G55" s="24"/>
      <c r="H55" s="110"/>
      <c r="I55" s="111">
        <f>SUM(I54)</f>
        <v>40662</v>
      </c>
      <c r="J55" s="112"/>
      <c r="K55" s="111">
        <f>SUM(K54)</f>
        <v>8730</v>
      </c>
      <c r="L55" s="111">
        <f>SUM(L54)</f>
        <v>49392</v>
      </c>
      <c r="M55" s="30"/>
    </row>
    <row r="56" spans="1:13" ht="18.75" customHeight="1">
      <c r="A56" s="20"/>
      <c r="B56" s="18"/>
      <c r="C56" s="28"/>
      <c r="D56" s="378"/>
      <c r="E56" s="379"/>
      <c r="F56" s="82"/>
      <c r="G56" s="24"/>
      <c r="H56" s="110"/>
      <c r="I56" s="111"/>
      <c r="J56" s="136"/>
      <c r="K56" s="111"/>
      <c r="L56" s="111"/>
      <c r="M56" s="30"/>
    </row>
    <row r="57" spans="1:13" ht="18.75" customHeight="1">
      <c r="A57" s="20"/>
      <c r="B57" s="18"/>
      <c r="C57" s="28"/>
      <c r="D57" s="378"/>
      <c r="E57" s="379"/>
      <c r="F57" s="82"/>
      <c r="G57" s="24"/>
      <c r="H57" s="110"/>
      <c r="I57" s="111"/>
      <c r="J57" s="136"/>
      <c r="K57" s="111"/>
      <c r="L57" s="111"/>
      <c r="M57" s="30"/>
    </row>
    <row r="58" spans="1:13" ht="18.75" customHeight="1">
      <c r="A58" s="20"/>
      <c r="B58" s="18"/>
      <c r="C58" s="28"/>
      <c r="D58" s="374"/>
      <c r="E58" s="375"/>
      <c r="F58" s="82"/>
      <c r="G58" s="24"/>
      <c r="H58" s="110"/>
      <c r="I58" s="111"/>
      <c r="J58" s="136"/>
      <c r="K58" s="111"/>
      <c r="L58" s="111"/>
      <c r="M58" s="30"/>
    </row>
    <row r="59" spans="1:13" ht="18.75" customHeight="1">
      <c r="A59" s="20"/>
      <c r="B59" s="27">
        <v>1.5</v>
      </c>
      <c r="C59" s="410" t="s">
        <v>41</v>
      </c>
      <c r="D59" s="410"/>
      <c r="E59" s="411"/>
      <c r="F59" s="23"/>
      <c r="G59" s="24"/>
      <c r="H59" s="106"/>
      <c r="I59" s="107"/>
      <c r="J59" s="108"/>
      <c r="K59" s="107"/>
      <c r="L59" s="106"/>
      <c r="M59" s="26"/>
    </row>
    <row r="60" spans="1:13" ht="18.75" customHeight="1">
      <c r="A60" s="17"/>
      <c r="B60" s="18"/>
      <c r="C60" s="28" t="s">
        <v>7</v>
      </c>
      <c r="D60" s="417" t="s">
        <v>48</v>
      </c>
      <c r="E60" s="418"/>
      <c r="F60" s="339">
        <v>0.44</v>
      </c>
      <c r="G60" s="19" t="s">
        <v>42</v>
      </c>
      <c r="H60" s="106">
        <v>20367</v>
      </c>
      <c r="I60" s="107">
        <f>SUM(H60)*$F60</f>
        <v>8961.48</v>
      </c>
      <c r="J60" s="109">
        <v>4100</v>
      </c>
      <c r="K60" s="107">
        <f>SUM(J60)*$F60</f>
        <v>1804</v>
      </c>
      <c r="L60" s="106">
        <f>SUM(,I60,K60)</f>
        <v>10765.48</v>
      </c>
      <c r="M60" s="30"/>
    </row>
    <row r="61" spans="1:13" ht="18.75" customHeight="1">
      <c r="A61" s="17"/>
      <c r="B61" s="18"/>
      <c r="C61" s="28" t="s">
        <v>7</v>
      </c>
      <c r="D61" s="417" t="s">
        <v>49</v>
      </c>
      <c r="E61" s="418"/>
      <c r="F61" s="339">
        <v>0.25</v>
      </c>
      <c r="G61" s="19" t="s">
        <v>42</v>
      </c>
      <c r="H61" s="106">
        <v>19533</v>
      </c>
      <c r="I61" s="107">
        <f>SUM(H61)*$F61</f>
        <v>4883.25</v>
      </c>
      <c r="J61" s="109">
        <v>4100</v>
      </c>
      <c r="K61" s="107">
        <f>SUM(J61)*$F61</f>
        <v>1025</v>
      </c>
      <c r="L61" s="106">
        <f>SUM(,I61,K61)</f>
        <v>5908.25</v>
      </c>
      <c r="M61" s="30"/>
    </row>
    <row r="62" spans="1:13" ht="18.75" customHeight="1">
      <c r="A62" s="17"/>
      <c r="B62" s="18"/>
      <c r="C62" s="28" t="s">
        <v>7</v>
      </c>
      <c r="D62" s="417" t="s">
        <v>297</v>
      </c>
      <c r="E62" s="418"/>
      <c r="F62" s="339">
        <v>1.27</v>
      </c>
      <c r="G62" s="19" t="s">
        <v>42</v>
      </c>
      <c r="H62" s="106">
        <v>19233</v>
      </c>
      <c r="I62" s="107">
        <f>SUM(H62)*$F62</f>
        <v>24425.91</v>
      </c>
      <c r="J62" s="109">
        <v>3300</v>
      </c>
      <c r="K62" s="107">
        <f>SUM(J62)*$F62</f>
        <v>4191</v>
      </c>
      <c r="L62" s="106">
        <f>SUM(,I62,K62)</f>
        <v>28616.91</v>
      </c>
      <c r="M62" s="30"/>
    </row>
    <row r="63" spans="1:13" ht="18.75" customHeight="1">
      <c r="A63" s="20"/>
      <c r="B63" s="18"/>
      <c r="C63" s="28" t="s">
        <v>7</v>
      </c>
      <c r="D63" s="430" t="s">
        <v>43</v>
      </c>
      <c r="E63" s="431"/>
      <c r="F63" s="32">
        <v>59</v>
      </c>
      <c r="G63" s="19" t="s">
        <v>39</v>
      </c>
      <c r="H63" s="106">
        <v>30</v>
      </c>
      <c r="I63" s="107">
        <f>SUM(H63)*$F63</f>
        <v>1770</v>
      </c>
      <c r="J63" s="109">
        <v>0</v>
      </c>
      <c r="K63" s="107">
        <f>SUM(J63)*$F63</f>
        <v>0</v>
      </c>
      <c r="L63" s="106">
        <f>SUM(,I63,K63)</f>
        <v>1770</v>
      </c>
      <c r="M63" s="30"/>
    </row>
    <row r="64" spans="1:13" ht="18.75" customHeight="1">
      <c r="A64" s="17"/>
      <c r="B64" s="18"/>
      <c r="C64" s="28"/>
      <c r="D64" s="423" t="s">
        <v>138</v>
      </c>
      <c r="E64" s="424"/>
      <c r="F64" s="82"/>
      <c r="G64" s="83"/>
      <c r="H64" s="110"/>
      <c r="I64" s="111">
        <f>SUM(I60:I63)</f>
        <v>40040.639999999999</v>
      </c>
      <c r="J64" s="112"/>
      <c r="K64" s="111">
        <f>SUM(K60:K63)</f>
        <v>7020</v>
      </c>
      <c r="L64" s="111">
        <f>SUM(L60:L63)</f>
        <v>47060.639999999999</v>
      </c>
      <c r="M64" s="30"/>
    </row>
    <row r="65" spans="1:13" ht="18.75" customHeight="1">
      <c r="A65" s="17"/>
      <c r="B65" s="371">
        <v>1.6</v>
      </c>
      <c r="C65" s="436" t="s">
        <v>44</v>
      </c>
      <c r="D65" s="436"/>
      <c r="E65" s="437"/>
      <c r="F65" s="346"/>
      <c r="G65" s="358"/>
      <c r="H65" s="348"/>
      <c r="I65" s="349"/>
      <c r="J65" s="359"/>
      <c r="K65" s="349"/>
      <c r="L65" s="348"/>
      <c r="M65" s="26"/>
    </row>
    <row r="66" spans="1:13" ht="18.75" customHeight="1">
      <c r="A66" s="17"/>
      <c r="B66" s="344"/>
      <c r="C66" s="345"/>
      <c r="D66" s="434" t="s">
        <v>334</v>
      </c>
      <c r="E66" s="435"/>
      <c r="F66" s="360"/>
      <c r="G66" s="361"/>
      <c r="H66" s="362"/>
      <c r="I66" s="363"/>
      <c r="J66" s="364"/>
      <c r="K66" s="363"/>
      <c r="L66" s="363"/>
      <c r="M66" s="30"/>
    </row>
    <row r="67" spans="1:13" ht="18.75" customHeight="1">
      <c r="A67" s="17"/>
      <c r="B67" s="31">
        <v>1.7</v>
      </c>
      <c r="C67" s="436" t="s">
        <v>300</v>
      </c>
      <c r="D67" s="436"/>
      <c r="E67" s="437"/>
      <c r="F67" s="32"/>
      <c r="G67" s="33"/>
      <c r="H67" s="106"/>
      <c r="I67" s="107"/>
      <c r="J67" s="108"/>
      <c r="K67" s="107"/>
      <c r="L67" s="106"/>
      <c r="M67" s="26"/>
    </row>
    <row r="68" spans="1:13" ht="18.75" customHeight="1">
      <c r="A68" s="20"/>
      <c r="B68" s="356"/>
      <c r="C68" s="357" t="s">
        <v>7</v>
      </c>
      <c r="D68" s="432" t="s">
        <v>299</v>
      </c>
      <c r="E68" s="433"/>
      <c r="F68" s="340">
        <v>7</v>
      </c>
      <c r="G68" s="29" t="s">
        <v>34</v>
      </c>
      <c r="H68" s="106">
        <v>850</v>
      </c>
      <c r="I68" s="107">
        <f>SUM(H68)*$F68</f>
        <v>5950</v>
      </c>
      <c r="J68" s="109">
        <v>0</v>
      </c>
      <c r="K68" s="107">
        <f>SUM(J68)*$F68</f>
        <v>0</v>
      </c>
      <c r="L68" s="106">
        <f>SUM(,I68,K68)</f>
        <v>5950</v>
      </c>
      <c r="M68" s="30"/>
    </row>
    <row r="69" spans="1:13" ht="18.75" customHeight="1">
      <c r="A69" s="17"/>
      <c r="B69" s="356"/>
      <c r="C69" s="357" t="s">
        <v>7</v>
      </c>
      <c r="D69" s="432" t="s">
        <v>298</v>
      </c>
      <c r="E69" s="433"/>
      <c r="F69" s="340">
        <v>22</v>
      </c>
      <c r="G69" s="29" t="s">
        <v>34</v>
      </c>
      <c r="H69" s="106">
        <v>850</v>
      </c>
      <c r="I69" s="107">
        <f>SUM(H69)*$F69</f>
        <v>18700</v>
      </c>
      <c r="J69" s="109">
        <v>0</v>
      </c>
      <c r="K69" s="107">
        <f>SUM(J69)*$F69</f>
        <v>0</v>
      </c>
      <c r="L69" s="106">
        <f>SUM(,I69,K69)</f>
        <v>18700</v>
      </c>
      <c r="M69" s="30"/>
    </row>
    <row r="70" spans="1:13" ht="18.75" customHeight="1">
      <c r="A70" s="17"/>
      <c r="B70" s="356"/>
      <c r="C70" s="357" t="s">
        <v>7</v>
      </c>
      <c r="D70" s="432" t="s">
        <v>301</v>
      </c>
      <c r="E70" s="433"/>
      <c r="F70" s="383">
        <v>5.7</v>
      </c>
      <c r="G70" s="29" t="s">
        <v>34</v>
      </c>
      <c r="H70" s="106">
        <v>850</v>
      </c>
      <c r="I70" s="107">
        <f>SUM(H70)*$F70</f>
        <v>4845</v>
      </c>
      <c r="J70" s="109">
        <v>0</v>
      </c>
      <c r="K70" s="107">
        <f>SUM(J70)*$F70</f>
        <v>0</v>
      </c>
      <c r="L70" s="106">
        <f>SUM(,I70,K70)</f>
        <v>4845</v>
      </c>
      <c r="M70" s="30"/>
    </row>
    <row r="71" spans="1:13" ht="18.75" customHeight="1">
      <c r="A71" s="17"/>
      <c r="B71" s="356"/>
      <c r="C71" s="357" t="s">
        <v>7</v>
      </c>
      <c r="D71" s="440" t="s">
        <v>302</v>
      </c>
      <c r="E71" s="441"/>
      <c r="F71" s="340">
        <v>31</v>
      </c>
      <c r="G71" s="29" t="s">
        <v>34</v>
      </c>
      <c r="H71" s="341">
        <v>780</v>
      </c>
      <c r="I71" s="107">
        <f>SUM(H71)*$F71</f>
        <v>24180</v>
      </c>
      <c r="J71" s="109">
        <v>0</v>
      </c>
      <c r="K71" s="107">
        <f>SUM(J71)*$F71</f>
        <v>0</v>
      </c>
      <c r="L71" s="106">
        <f>SUM(,I71,K71)</f>
        <v>24180</v>
      </c>
      <c r="M71" s="30"/>
    </row>
    <row r="72" spans="1:13" ht="18.75" customHeight="1">
      <c r="A72" s="17"/>
      <c r="B72" s="18"/>
      <c r="C72" s="28" t="s">
        <v>7</v>
      </c>
      <c r="D72" s="430" t="s">
        <v>360</v>
      </c>
      <c r="E72" s="431"/>
      <c r="F72" s="340">
        <v>124</v>
      </c>
      <c r="G72" s="19" t="s">
        <v>333</v>
      </c>
      <c r="H72" s="106">
        <v>0</v>
      </c>
      <c r="I72" s="107">
        <f>SUM(H72)*$F72</f>
        <v>0</v>
      </c>
      <c r="J72" s="109">
        <v>120</v>
      </c>
      <c r="K72" s="107">
        <f>SUM(J72)*$F72</f>
        <v>14880</v>
      </c>
      <c r="L72" s="106">
        <f>SUM(,I72,K72)</f>
        <v>14880</v>
      </c>
      <c r="M72" s="30"/>
    </row>
    <row r="73" spans="1:13" ht="18.75" customHeight="1">
      <c r="A73" s="17"/>
      <c r="B73" s="18"/>
      <c r="C73" s="28"/>
      <c r="D73" s="423" t="s">
        <v>139</v>
      </c>
      <c r="E73" s="424"/>
      <c r="F73" s="82"/>
      <c r="G73" s="24"/>
      <c r="H73" s="110"/>
      <c r="I73" s="111">
        <f>SUM(I68:I72)</f>
        <v>53675</v>
      </c>
      <c r="J73" s="112"/>
      <c r="K73" s="111">
        <f>SUM(K68:K72)</f>
        <v>14880</v>
      </c>
      <c r="L73" s="111">
        <f>SUM(L68:L72)</f>
        <v>68555</v>
      </c>
      <c r="M73" s="30"/>
    </row>
    <row r="74" spans="1:13" ht="18.75" customHeight="1">
      <c r="A74" s="17"/>
      <c r="B74" s="18"/>
      <c r="C74" s="28"/>
      <c r="D74" s="369"/>
      <c r="E74" s="370"/>
      <c r="F74" s="82"/>
      <c r="G74" s="83"/>
      <c r="H74" s="110"/>
      <c r="I74" s="111"/>
      <c r="J74" s="112"/>
      <c r="K74" s="111"/>
      <c r="L74" s="111"/>
      <c r="M74" s="30"/>
    </row>
    <row r="75" spans="1:13" ht="18.75" customHeight="1">
      <c r="A75" s="17"/>
      <c r="B75" s="18"/>
      <c r="C75" s="28"/>
      <c r="D75" s="369"/>
      <c r="E75" s="370"/>
      <c r="F75" s="82"/>
      <c r="G75" s="24"/>
      <c r="H75" s="110"/>
      <c r="I75" s="111"/>
      <c r="J75" s="112"/>
      <c r="K75" s="111"/>
      <c r="L75" s="111"/>
      <c r="M75" s="30"/>
    </row>
    <row r="76" spans="1:13" ht="18.75" customHeight="1">
      <c r="A76" s="17"/>
      <c r="B76" s="18"/>
      <c r="C76" s="28"/>
      <c r="D76" s="369"/>
      <c r="E76" s="370"/>
      <c r="F76" s="82"/>
      <c r="G76" s="83"/>
      <c r="H76" s="110"/>
      <c r="I76" s="111"/>
      <c r="J76" s="112"/>
      <c r="K76" s="111"/>
      <c r="L76" s="111"/>
      <c r="M76" s="30"/>
    </row>
    <row r="77" spans="1:13" ht="18.75" customHeight="1">
      <c r="A77" s="17"/>
      <c r="B77" s="18"/>
      <c r="C77" s="28"/>
      <c r="D77" s="369"/>
      <c r="E77" s="370"/>
      <c r="F77" s="82"/>
      <c r="G77" s="24"/>
      <c r="H77" s="110"/>
      <c r="I77" s="111"/>
      <c r="J77" s="112"/>
      <c r="K77" s="111"/>
      <c r="L77" s="111"/>
      <c r="M77" s="30"/>
    </row>
    <row r="78" spans="1:13" ht="18.75" customHeight="1">
      <c r="A78" s="17"/>
      <c r="B78" s="18"/>
      <c r="C78" s="28"/>
      <c r="D78" s="369"/>
      <c r="E78" s="370"/>
      <c r="F78" s="82"/>
      <c r="G78" s="83"/>
      <c r="H78" s="110"/>
      <c r="I78" s="111"/>
      <c r="J78" s="112"/>
      <c r="K78" s="111"/>
      <c r="L78" s="111"/>
      <c r="M78" s="30"/>
    </row>
    <row r="79" spans="1:13" ht="18.75" customHeight="1">
      <c r="A79" s="17"/>
      <c r="B79" s="18"/>
      <c r="C79" s="28"/>
      <c r="D79" s="378"/>
      <c r="E79" s="379"/>
      <c r="F79" s="82"/>
      <c r="G79" s="24"/>
      <c r="H79" s="110"/>
      <c r="I79" s="111"/>
      <c r="J79" s="112"/>
      <c r="K79" s="111"/>
      <c r="L79" s="111"/>
      <c r="M79" s="30"/>
    </row>
    <row r="80" spans="1:13" ht="18.75" customHeight="1">
      <c r="A80" s="17"/>
      <c r="B80" s="18"/>
      <c r="C80" s="28"/>
      <c r="D80" s="369"/>
      <c r="E80" s="370"/>
      <c r="F80" s="82"/>
      <c r="G80" s="24"/>
      <c r="H80" s="110"/>
      <c r="I80" s="111"/>
      <c r="J80" s="112"/>
      <c r="K80" s="111"/>
      <c r="L80" s="111"/>
      <c r="M80" s="30"/>
    </row>
    <row r="81" spans="1:13" ht="18.75" customHeight="1">
      <c r="A81" s="329"/>
      <c r="B81" s="18"/>
      <c r="C81" s="28"/>
      <c r="D81" s="438"/>
      <c r="E81" s="439"/>
      <c r="F81" s="32"/>
      <c r="G81" s="29"/>
      <c r="H81" s="106"/>
      <c r="I81" s="107"/>
      <c r="J81" s="107"/>
      <c r="K81" s="107"/>
      <c r="L81" s="106"/>
      <c r="M81" s="30"/>
    </row>
    <row r="82" spans="1:13" ht="18.75" customHeight="1">
      <c r="A82" s="388"/>
      <c r="B82" s="335"/>
      <c r="C82" s="406" t="s">
        <v>283</v>
      </c>
      <c r="D82" s="406"/>
      <c r="E82" s="407"/>
      <c r="F82" s="330"/>
      <c r="G82" s="331" t="s">
        <v>47</v>
      </c>
      <c r="H82" s="332"/>
      <c r="I82" s="333">
        <f>SUM(I42+I47+I52+I55+I64+I66+I73)</f>
        <v>305907.64</v>
      </c>
      <c r="J82" s="333"/>
      <c r="K82" s="333">
        <f>SUM(K42+K47+K52+K55+K64+K66+K73)</f>
        <v>68277</v>
      </c>
      <c r="L82" s="333">
        <f>SUM(L42+L47+L52+L55+L64+L66+L73)</f>
        <v>395584.64</v>
      </c>
      <c r="M82" s="334"/>
    </row>
    <row r="83" spans="1:13" ht="18.75" customHeight="1">
      <c r="A83" s="387"/>
      <c r="B83" s="442" t="s">
        <v>120</v>
      </c>
      <c r="C83" s="410"/>
      <c r="D83" s="410"/>
      <c r="E83" s="411"/>
      <c r="F83" s="23"/>
      <c r="G83" s="24"/>
      <c r="H83" s="106"/>
      <c r="I83" s="107"/>
      <c r="J83" s="108"/>
      <c r="K83" s="107"/>
      <c r="L83" s="106"/>
      <c r="M83" s="26"/>
    </row>
    <row r="84" spans="1:13" ht="18.75" customHeight="1">
      <c r="A84" s="20"/>
      <c r="B84" s="365">
        <v>2.1</v>
      </c>
      <c r="C84" s="436" t="s">
        <v>60</v>
      </c>
      <c r="D84" s="436"/>
      <c r="E84" s="437"/>
      <c r="F84" s="23"/>
      <c r="G84" s="24"/>
      <c r="H84" s="106"/>
      <c r="I84" s="107"/>
      <c r="J84" s="108"/>
      <c r="K84" s="107"/>
      <c r="L84" s="106"/>
      <c r="M84" s="26"/>
    </row>
    <row r="85" spans="1:13" ht="18.75" customHeight="1">
      <c r="A85" s="20"/>
      <c r="B85" s="18"/>
      <c r="C85" s="28" t="s">
        <v>7</v>
      </c>
      <c r="D85" s="417" t="s">
        <v>303</v>
      </c>
      <c r="E85" s="411"/>
      <c r="F85" s="32">
        <v>340</v>
      </c>
      <c r="G85" s="29" t="s">
        <v>17</v>
      </c>
      <c r="H85" s="106">
        <v>74</v>
      </c>
      <c r="I85" s="107">
        <f t="shared" ref="I85:I90" si="1">SUM(H85)*$F85</f>
        <v>25160</v>
      </c>
      <c r="J85" s="109">
        <v>0</v>
      </c>
      <c r="K85" s="107">
        <f t="shared" ref="K85:K90" si="2">SUM(J85)*$F85</f>
        <v>0</v>
      </c>
      <c r="L85" s="106">
        <f t="shared" ref="L85:L90" si="3">SUM(,I85,K85)</f>
        <v>25160</v>
      </c>
      <c r="M85" s="366"/>
    </row>
    <row r="86" spans="1:13" ht="18.75" customHeight="1">
      <c r="A86" s="20"/>
      <c r="B86" s="18"/>
      <c r="C86" s="28" t="s">
        <v>7</v>
      </c>
      <c r="D86" s="417" t="s">
        <v>304</v>
      </c>
      <c r="E86" s="418"/>
      <c r="F86" s="32">
        <v>35</v>
      </c>
      <c r="G86" s="29" t="s">
        <v>17</v>
      </c>
      <c r="H86" s="106">
        <v>74</v>
      </c>
      <c r="I86" s="107">
        <f t="shared" si="1"/>
        <v>2590</v>
      </c>
      <c r="J86" s="109">
        <v>0</v>
      </c>
      <c r="K86" s="107">
        <f t="shared" si="2"/>
        <v>0</v>
      </c>
      <c r="L86" s="106">
        <f t="shared" si="3"/>
        <v>2590</v>
      </c>
      <c r="M86" s="30"/>
    </row>
    <row r="87" spans="1:13" ht="18.75" customHeight="1">
      <c r="A87" s="20"/>
      <c r="B87" s="18"/>
      <c r="C87" s="28" t="s">
        <v>7</v>
      </c>
      <c r="D87" s="417" t="s">
        <v>305</v>
      </c>
      <c r="E87" s="418"/>
      <c r="F87" s="32">
        <v>415</v>
      </c>
      <c r="G87" s="29" t="s">
        <v>46</v>
      </c>
      <c r="H87" s="106">
        <v>10</v>
      </c>
      <c r="I87" s="107">
        <f t="shared" si="1"/>
        <v>4150</v>
      </c>
      <c r="J87" s="109">
        <v>0</v>
      </c>
      <c r="K87" s="107">
        <f t="shared" si="2"/>
        <v>0</v>
      </c>
      <c r="L87" s="106">
        <f t="shared" si="3"/>
        <v>4150</v>
      </c>
      <c r="M87" s="30"/>
    </row>
    <row r="88" spans="1:13" ht="18.75" customHeight="1">
      <c r="A88" s="20"/>
      <c r="B88" s="18"/>
      <c r="C88" s="28" t="s">
        <v>7</v>
      </c>
      <c r="D88" s="417" t="s">
        <v>362</v>
      </c>
      <c r="E88" s="418"/>
      <c r="F88" s="32">
        <v>33</v>
      </c>
      <c r="G88" s="29" t="s">
        <v>71</v>
      </c>
      <c r="H88" s="106">
        <v>190</v>
      </c>
      <c r="I88" s="107">
        <f t="shared" si="1"/>
        <v>6270</v>
      </c>
      <c r="J88" s="109">
        <v>100</v>
      </c>
      <c r="K88" s="107">
        <f t="shared" si="2"/>
        <v>3300</v>
      </c>
      <c r="L88" s="106">
        <f t="shared" si="3"/>
        <v>9570</v>
      </c>
      <c r="M88" s="30"/>
    </row>
    <row r="89" spans="1:13" ht="18.75" customHeight="1">
      <c r="A89" s="20"/>
      <c r="B89" s="18"/>
      <c r="C89" s="28" t="s">
        <v>7</v>
      </c>
      <c r="D89" s="417" t="s">
        <v>361</v>
      </c>
      <c r="E89" s="418"/>
      <c r="F89" s="32">
        <v>33</v>
      </c>
      <c r="G89" s="29" t="s">
        <v>71</v>
      </c>
      <c r="H89" s="106">
        <v>115</v>
      </c>
      <c r="I89" s="107">
        <f t="shared" si="1"/>
        <v>3795</v>
      </c>
      <c r="J89" s="109">
        <v>80</v>
      </c>
      <c r="K89" s="107">
        <f t="shared" si="2"/>
        <v>2640</v>
      </c>
      <c r="L89" s="106">
        <f t="shared" si="3"/>
        <v>6435</v>
      </c>
      <c r="M89" s="30"/>
    </row>
    <row r="90" spans="1:13" ht="18.75" customHeight="1">
      <c r="A90" s="329"/>
      <c r="B90" s="18"/>
      <c r="C90" s="28" t="s">
        <v>7</v>
      </c>
      <c r="D90" s="417" t="s">
        <v>70</v>
      </c>
      <c r="E90" s="418"/>
      <c r="F90" s="32">
        <v>124</v>
      </c>
      <c r="G90" s="29" t="s">
        <v>36</v>
      </c>
      <c r="H90" s="106"/>
      <c r="I90" s="107">
        <f t="shared" si="1"/>
        <v>0</v>
      </c>
      <c r="J90" s="109">
        <v>80</v>
      </c>
      <c r="K90" s="107">
        <f t="shared" si="2"/>
        <v>9920</v>
      </c>
      <c r="L90" s="106">
        <f t="shared" si="3"/>
        <v>9920</v>
      </c>
      <c r="M90" s="30"/>
    </row>
    <row r="91" spans="1:13" ht="18.75" customHeight="1">
      <c r="A91" s="20"/>
      <c r="B91" s="18"/>
      <c r="C91" s="28"/>
      <c r="D91" s="423" t="s">
        <v>140</v>
      </c>
      <c r="E91" s="424"/>
      <c r="F91" s="82"/>
      <c r="G91" s="83"/>
      <c r="H91" s="110"/>
      <c r="I91" s="111">
        <f>SUM(I85:I90)</f>
        <v>41965</v>
      </c>
      <c r="J91" s="111"/>
      <c r="K91" s="111">
        <f>SUM(K85:K90)</f>
        <v>15860</v>
      </c>
      <c r="L91" s="111">
        <f>SUM(L85:L90)</f>
        <v>57825</v>
      </c>
      <c r="M91" s="30"/>
    </row>
    <row r="92" spans="1:13" ht="18.75" customHeight="1">
      <c r="A92" s="58">
        <v>2</v>
      </c>
      <c r="B92" s="31">
        <v>2.2000000000000002</v>
      </c>
      <c r="C92" s="410" t="s">
        <v>61</v>
      </c>
      <c r="D92" s="410"/>
      <c r="E92" s="411"/>
      <c r="F92" s="32"/>
      <c r="G92" s="33"/>
      <c r="H92" s="106"/>
      <c r="I92" s="107"/>
      <c r="J92" s="108"/>
      <c r="K92" s="107"/>
      <c r="L92" s="106"/>
      <c r="M92" s="26"/>
    </row>
    <row r="93" spans="1:13" ht="18.75" customHeight="1">
      <c r="A93" s="20"/>
      <c r="B93" s="18"/>
      <c r="C93" s="28" t="s">
        <v>7</v>
      </c>
      <c r="D93" s="469" t="s">
        <v>335</v>
      </c>
      <c r="E93" s="470"/>
      <c r="F93" s="32">
        <v>9</v>
      </c>
      <c r="G93" s="29" t="s">
        <v>36</v>
      </c>
      <c r="H93" s="106">
        <v>470</v>
      </c>
      <c r="I93" s="107">
        <f t="shared" ref="I93:I98" si="4">SUM(H93)*$F93</f>
        <v>4230</v>
      </c>
      <c r="J93" s="109">
        <v>100</v>
      </c>
      <c r="K93" s="107">
        <f t="shared" ref="K93:K98" si="5">SUM(J93)*$F93</f>
        <v>900</v>
      </c>
      <c r="L93" s="106">
        <f t="shared" ref="L93:L98" si="6">SUM(,I93,K93)</f>
        <v>5130</v>
      </c>
      <c r="M93" s="30"/>
    </row>
    <row r="94" spans="1:13" ht="18.75" customHeight="1">
      <c r="A94" s="20"/>
      <c r="B94" s="18"/>
      <c r="C94" s="28" t="s">
        <v>7</v>
      </c>
      <c r="D94" s="74" t="s">
        <v>336</v>
      </c>
      <c r="E94" s="75"/>
      <c r="F94" s="32">
        <v>74</v>
      </c>
      <c r="G94" s="29" t="s">
        <v>36</v>
      </c>
      <c r="H94" s="106">
        <v>300</v>
      </c>
      <c r="I94" s="107">
        <f t="shared" si="4"/>
        <v>22200</v>
      </c>
      <c r="J94" s="109">
        <v>80</v>
      </c>
      <c r="K94" s="107">
        <f t="shared" si="5"/>
        <v>5920</v>
      </c>
      <c r="L94" s="106">
        <f t="shared" si="6"/>
        <v>28120</v>
      </c>
      <c r="M94" s="30"/>
    </row>
    <row r="95" spans="1:13" ht="18.75" customHeight="1">
      <c r="A95" s="20"/>
      <c r="B95" s="18"/>
      <c r="C95" s="28" t="s">
        <v>7</v>
      </c>
      <c r="D95" s="417" t="s">
        <v>337</v>
      </c>
      <c r="E95" s="418"/>
      <c r="F95" s="32">
        <v>33</v>
      </c>
      <c r="G95" s="29" t="s">
        <v>36</v>
      </c>
      <c r="H95" s="106">
        <v>580</v>
      </c>
      <c r="I95" s="107">
        <f t="shared" si="4"/>
        <v>19140</v>
      </c>
      <c r="J95" s="109">
        <v>170</v>
      </c>
      <c r="K95" s="107">
        <f t="shared" si="5"/>
        <v>5610</v>
      </c>
      <c r="L95" s="106">
        <f t="shared" si="6"/>
        <v>24750</v>
      </c>
      <c r="M95" s="30"/>
    </row>
    <row r="96" spans="1:13" ht="18.75" customHeight="1">
      <c r="A96" s="20"/>
      <c r="B96" s="18"/>
      <c r="C96" s="28" t="s">
        <v>7</v>
      </c>
      <c r="D96" s="74" t="s">
        <v>338</v>
      </c>
      <c r="E96" s="75"/>
      <c r="F96" s="32">
        <v>2</v>
      </c>
      <c r="G96" s="29" t="s">
        <v>36</v>
      </c>
      <c r="H96" s="106">
        <v>410</v>
      </c>
      <c r="I96" s="107">
        <f t="shared" si="4"/>
        <v>820</v>
      </c>
      <c r="J96" s="109">
        <v>100</v>
      </c>
      <c r="K96" s="107">
        <f t="shared" si="5"/>
        <v>200</v>
      </c>
      <c r="L96" s="106">
        <f t="shared" si="6"/>
        <v>1020</v>
      </c>
      <c r="M96" s="30"/>
    </row>
    <row r="97" spans="1:13" ht="18.75" customHeight="1">
      <c r="A97" s="20"/>
      <c r="B97" s="18"/>
      <c r="C97" s="28" t="s">
        <v>7</v>
      </c>
      <c r="D97" s="417" t="s">
        <v>339</v>
      </c>
      <c r="E97" s="418"/>
      <c r="F97" s="32">
        <v>162</v>
      </c>
      <c r="G97" s="29" t="s">
        <v>71</v>
      </c>
      <c r="H97" s="106">
        <v>50</v>
      </c>
      <c r="I97" s="107">
        <f t="shared" si="4"/>
        <v>8100</v>
      </c>
      <c r="J97" s="109">
        <v>50</v>
      </c>
      <c r="K97" s="107">
        <f t="shared" si="5"/>
        <v>8100</v>
      </c>
      <c r="L97" s="106">
        <f t="shared" si="6"/>
        <v>16200</v>
      </c>
      <c r="M97" s="30"/>
    </row>
    <row r="98" spans="1:13" ht="18.75" customHeight="1">
      <c r="A98" s="17"/>
      <c r="B98" s="18"/>
      <c r="C98" s="28" t="s">
        <v>7</v>
      </c>
      <c r="D98" s="417" t="s">
        <v>340</v>
      </c>
      <c r="E98" s="418"/>
      <c r="F98" s="32">
        <v>116</v>
      </c>
      <c r="G98" s="29" t="s">
        <v>36</v>
      </c>
      <c r="H98" s="106">
        <v>60</v>
      </c>
      <c r="I98" s="107">
        <f t="shared" si="4"/>
        <v>6960</v>
      </c>
      <c r="J98" s="109">
        <v>60</v>
      </c>
      <c r="K98" s="107">
        <f t="shared" si="5"/>
        <v>6960</v>
      </c>
      <c r="L98" s="106">
        <f t="shared" si="6"/>
        <v>13920</v>
      </c>
      <c r="M98" s="30"/>
    </row>
    <row r="99" spans="1:13" ht="18.75" customHeight="1">
      <c r="A99" s="17"/>
      <c r="B99" s="18"/>
      <c r="C99" s="28"/>
      <c r="D99" s="423" t="s">
        <v>141</v>
      </c>
      <c r="E99" s="424"/>
      <c r="F99" s="82"/>
      <c r="G99" s="29"/>
      <c r="H99" s="110"/>
      <c r="I99" s="111">
        <f>SUM(I93:I98)</f>
        <v>61450</v>
      </c>
      <c r="J99" s="111"/>
      <c r="K99" s="111">
        <f>SUM(K93:K98)</f>
        <v>27690</v>
      </c>
      <c r="L99" s="111">
        <f>SUM(L93:L98)</f>
        <v>89140</v>
      </c>
      <c r="M99" s="30"/>
    </row>
    <row r="100" spans="1:13" ht="18.75" customHeight="1">
      <c r="A100" s="17"/>
      <c r="B100" s="31">
        <v>2.2999999999999998</v>
      </c>
      <c r="C100" s="410" t="s">
        <v>62</v>
      </c>
      <c r="D100" s="410"/>
      <c r="E100" s="411"/>
      <c r="F100" s="32"/>
      <c r="G100" s="33"/>
      <c r="H100" s="106"/>
      <c r="I100" s="107"/>
      <c r="J100" s="108"/>
      <c r="K100" s="107"/>
      <c r="L100" s="106"/>
      <c r="M100" s="26"/>
    </row>
    <row r="101" spans="1:13" ht="18.75" customHeight="1">
      <c r="A101" s="17"/>
      <c r="B101" s="18"/>
      <c r="C101" s="28" t="s">
        <v>7</v>
      </c>
      <c r="D101" s="417" t="s">
        <v>72</v>
      </c>
      <c r="E101" s="418"/>
      <c r="F101" s="32">
        <v>14</v>
      </c>
      <c r="G101" s="29" t="s">
        <v>36</v>
      </c>
      <c r="H101" s="106">
        <v>200</v>
      </c>
      <c r="I101" s="107">
        <f>SUM(H101)*$F101</f>
        <v>2800</v>
      </c>
      <c r="J101" s="109">
        <v>100</v>
      </c>
      <c r="K101" s="107">
        <f>SUM(J101)*$F101</f>
        <v>1400</v>
      </c>
      <c r="L101" s="106">
        <f>SUM(,I101,K101)</f>
        <v>4200</v>
      </c>
      <c r="M101" s="30"/>
    </row>
    <row r="102" spans="1:13" ht="18.75" customHeight="1">
      <c r="A102" s="20"/>
      <c r="B102" s="18"/>
      <c r="C102" s="28" t="s">
        <v>7</v>
      </c>
      <c r="D102" s="417" t="s">
        <v>341</v>
      </c>
      <c r="E102" s="418"/>
      <c r="F102" s="340">
        <v>32</v>
      </c>
      <c r="G102" s="29" t="s">
        <v>36</v>
      </c>
      <c r="H102" s="106">
        <v>1300</v>
      </c>
      <c r="I102" s="107">
        <f>SUM(H102)*$F102</f>
        <v>41600</v>
      </c>
      <c r="J102" s="109">
        <v>153</v>
      </c>
      <c r="K102" s="107">
        <f>SUM(J102)*$F102</f>
        <v>4896</v>
      </c>
      <c r="L102" s="106">
        <f>SUM(,I102,K102)</f>
        <v>46496</v>
      </c>
      <c r="M102" s="30"/>
    </row>
    <row r="103" spans="1:13" ht="18.75" customHeight="1">
      <c r="A103" s="20"/>
      <c r="B103" s="18"/>
      <c r="C103" s="28" t="s">
        <v>7</v>
      </c>
      <c r="D103" s="417" t="s">
        <v>342</v>
      </c>
      <c r="E103" s="418"/>
      <c r="F103" s="340">
        <v>50</v>
      </c>
      <c r="G103" s="29" t="s">
        <v>36</v>
      </c>
      <c r="H103" s="106">
        <v>350</v>
      </c>
      <c r="I103" s="107">
        <f>SUM(H103)*$F103</f>
        <v>17500</v>
      </c>
      <c r="J103" s="109">
        <v>180</v>
      </c>
      <c r="K103" s="107">
        <f>SUM(J103)*$F103</f>
        <v>9000</v>
      </c>
      <c r="L103" s="106">
        <f>SUM(,I103,K103)</f>
        <v>26500</v>
      </c>
      <c r="M103" s="30"/>
    </row>
    <row r="104" spans="1:13" ht="18.75" customHeight="1">
      <c r="A104" s="20"/>
      <c r="B104" s="18"/>
      <c r="C104" s="28" t="s">
        <v>7</v>
      </c>
      <c r="D104" s="417" t="s">
        <v>343</v>
      </c>
      <c r="E104" s="418"/>
      <c r="F104" s="32">
        <v>10</v>
      </c>
      <c r="G104" s="29" t="s">
        <v>36</v>
      </c>
      <c r="H104" s="106">
        <v>320</v>
      </c>
      <c r="I104" s="107">
        <f>SUM(H104)*$F104</f>
        <v>3200</v>
      </c>
      <c r="J104" s="109">
        <v>160</v>
      </c>
      <c r="K104" s="107">
        <f>SUM(J104)*$F104</f>
        <v>1600</v>
      </c>
      <c r="L104" s="106">
        <f>SUM(,I104,K104)</f>
        <v>4800</v>
      </c>
      <c r="M104" s="30"/>
    </row>
    <row r="105" spans="1:13" ht="18.75" customHeight="1">
      <c r="A105" s="17"/>
      <c r="B105" s="18"/>
      <c r="C105" s="28"/>
      <c r="D105" s="423" t="s">
        <v>142</v>
      </c>
      <c r="E105" s="424"/>
      <c r="F105" s="82"/>
      <c r="G105" s="88"/>
      <c r="H105" s="110"/>
      <c r="I105" s="111">
        <f>SUM(I101:I104)</f>
        <v>65100</v>
      </c>
      <c r="J105" s="111"/>
      <c r="K105" s="111">
        <f>SUM(K101:K104)</f>
        <v>16896</v>
      </c>
      <c r="L105" s="111">
        <f>SUM(L101:L104)</f>
        <v>81996</v>
      </c>
      <c r="M105" s="30"/>
    </row>
    <row r="106" spans="1:13" ht="18.75" customHeight="1">
      <c r="A106" s="17"/>
      <c r="B106" s="18"/>
      <c r="C106" s="28"/>
      <c r="D106" s="378"/>
      <c r="E106" s="379"/>
      <c r="F106" s="82"/>
      <c r="G106" s="88"/>
      <c r="H106" s="110"/>
      <c r="I106" s="111"/>
      <c r="J106" s="136"/>
      <c r="K106" s="111"/>
      <c r="L106" s="111"/>
      <c r="M106" s="30"/>
    </row>
    <row r="107" spans="1:13" ht="18" customHeight="1">
      <c r="A107" s="17"/>
      <c r="B107" s="27">
        <v>2.4</v>
      </c>
      <c r="C107" s="410" t="s">
        <v>63</v>
      </c>
      <c r="D107" s="410"/>
      <c r="E107" s="411"/>
      <c r="F107" s="23"/>
      <c r="G107" s="24"/>
      <c r="H107" s="106"/>
      <c r="I107" s="107"/>
      <c r="J107" s="108"/>
      <c r="K107" s="107"/>
      <c r="L107" s="106"/>
      <c r="M107" s="26"/>
    </row>
    <row r="108" spans="1:13" ht="18" customHeight="1">
      <c r="A108" s="17"/>
      <c r="B108" s="18"/>
      <c r="C108" s="28" t="s">
        <v>7</v>
      </c>
      <c r="D108" s="417" t="s">
        <v>100</v>
      </c>
      <c r="E108" s="418"/>
      <c r="F108" s="32">
        <v>120</v>
      </c>
      <c r="G108" s="29" t="s">
        <v>36</v>
      </c>
      <c r="H108" s="106">
        <v>130</v>
      </c>
      <c r="I108" s="107">
        <f>SUM(H108)*$F108</f>
        <v>15600</v>
      </c>
      <c r="J108" s="109">
        <v>85</v>
      </c>
      <c r="K108" s="107">
        <f>SUM(J108)*$F108</f>
        <v>10200</v>
      </c>
      <c r="L108" s="106">
        <f>SUM(,I108,K108)</f>
        <v>25800</v>
      </c>
      <c r="M108" s="30"/>
    </row>
    <row r="109" spans="1:13" ht="18" customHeight="1">
      <c r="A109" s="17"/>
      <c r="B109" s="18"/>
      <c r="C109" s="28" t="s">
        <v>7</v>
      </c>
      <c r="D109" s="417" t="s">
        <v>344</v>
      </c>
      <c r="E109" s="418"/>
      <c r="F109" s="32">
        <v>4</v>
      </c>
      <c r="G109" s="29" t="s">
        <v>36</v>
      </c>
      <c r="H109" s="106">
        <v>280</v>
      </c>
      <c r="I109" s="107">
        <f>SUM(H109)*$F109</f>
        <v>1120</v>
      </c>
      <c r="J109" s="109">
        <v>90</v>
      </c>
      <c r="K109" s="107">
        <f>SUM(J109)*$F109</f>
        <v>360</v>
      </c>
      <c r="L109" s="106">
        <f>SUM(,I109,K109)</f>
        <v>1480</v>
      </c>
      <c r="M109" s="30"/>
    </row>
    <row r="110" spans="1:13" ht="18" customHeight="1">
      <c r="A110" s="17"/>
      <c r="B110" s="18"/>
      <c r="C110" s="28" t="s">
        <v>7</v>
      </c>
      <c r="D110" s="74" t="s">
        <v>346</v>
      </c>
      <c r="E110" s="75"/>
      <c r="F110" s="32">
        <v>12</v>
      </c>
      <c r="G110" s="29" t="s">
        <v>36</v>
      </c>
      <c r="H110" s="106">
        <v>350</v>
      </c>
      <c r="I110" s="107">
        <f>SUM(H110)*$F110</f>
        <v>4200</v>
      </c>
      <c r="J110" s="109">
        <v>210</v>
      </c>
      <c r="K110" s="107">
        <f>SUM(J110)*$F110</f>
        <v>2520</v>
      </c>
      <c r="L110" s="106">
        <f>SUM(,I110,K110)</f>
        <v>6720</v>
      </c>
      <c r="M110" s="30"/>
    </row>
    <row r="111" spans="1:13" ht="18" customHeight="1">
      <c r="A111" s="17"/>
      <c r="B111" s="18"/>
      <c r="C111" s="28" t="s">
        <v>7</v>
      </c>
      <c r="D111" s="417" t="s">
        <v>345</v>
      </c>
      <c r="E111" s="418"/>
      <c r="F111" s="384">
        <v>2</v>
      </c>
      <c r="G111" s="29" t="s">
        <v>36</v>
      </c>
      <c r="H111" s="106">
        <v>550</v>
      </c>
      <c r="I111" s="107">
        <f>SUM(H111)*$F111</f>
        <v>1100</v>
      </c>
      <c r="J111" s="109">
        <v>90</v>
      </c>
      <c r="K111" s="107">
        <f>SUM(J111)*$F111</f>
        <v>180</v>
      </c>
      <c r="L111" s="106">
        <f>SUM(,I111,K111)</f>
        <v>1280</v>
      </c>
      <c r="M111" s="30"/>
    </row>
    <row r="112" spans="1:13" ht="18" customHeight="1">
      <c r="A112" s="17"/>
      <c r="B112" s="18"/>
      <c r="C112" s="28" t="s">
        <v>7</v>
      </c>
      <c r="D112" s="74" t="s">
        <v>347</v>
      </c>
      <c r="E112" s="75"/>
      <c r="F112" s="32">
        <v>4</v>
      </c>
      <c r="G112" s="29" t="s">
        <v>36</v>
      </c>
      <c r="H112" s="106">
        <v>420</v>
      </c>
      <c r="I112" s="107">
        <f>SUM(H112)*$F112</f>
        <v>1680</v>
      </c>
      <c r="J112" s="109">
        <v>185</v>
      </c>
      <c r="K112" s="107">
        <f>SUM(J112)*$F112</f>
        <v>740</v>
      </c>
      <c r="L112" s="106">
        <f>SUM(,I112,K112)</f>
        <v>2420</v>
      </c>
      <c r="M112" s="30"/>
    </row>
    <row r="113" spans="1:13" ht="18" customHeight="1">
      <c r="A113" s="17"/>
      <c r="B113" s="18"/>
      <c r="C113" s="28"/>
      <c r="D113" s="423" t="s">
        <v>143</v>
      </c>
      <c r="E113" s="424"/>
      <c r="F113" s="82"/>
      <c r="G113" s="83"/>
      <c r="H113" s="110"/>
      <c r="I113" s="111">
        <f>SUM(I108:I112)</f>
        <v>23700</v>
      </c>
      <c r="J113" s="111"/>
      <c r="K113" s="111">
        <f>SUM(K108:K112)</f>
        <v>14000</v>
      </c>
      <c r="L113" s="111">
        <f>SUM(L108:L112)</f>
        <v>37700</v>
      </c>
      <c r="M113" s="30"/>
    </row>
    <row r="114" spans="1:13" ht="18" customHeight="1">
      <c r="A114" s="17"/>
      <c r="B114" s="27">
        <v>2.5</v>
      </c>
      <c r="C114" s="410" t="s">
        <v>64</v>
      </c>
      <c r="D114" s="410"/>
      <c r="E114" s="411"/>
      <c r="F114" s="23"/>
      <c r="G114" s="24"/>
      <c r="H114" s="106"/>
      <c r="I114" s="107"/>
      <c r="J114" s="108"/>
      <c r="K114" s="107"/>
      <c r="L114" s="106"/>
      <c r="M114" s="26"/>
    </row>
    <row r="115" spans="1:13" ht="18" customHeight="1">
      <c r="A115" s="17"/>
      <c r="B115" s="18"/>
      <c r="C115" s="28"/>
      <c r="D115" s="423" t="s">
        <v>144</v>
      </c>
      <c r="E115" s="424"/>
      <c r="F115" s="82"/>
      <c r="G115" s="88"/>
      <c r="H115" s="110"/>
      <c r="I115" s="111"/>
      <c r="J115" s="111"/>
      <c r="K115" s="111"/>
      <c r="L115" s="111"/>
      <c r="M115" s="30"/>
    </row>
    <row r="116" spans="1:13" ht="18" customHeight="1">
      <c r="A116" s="20"/>
      <c r="B116" s="31">
        <v>2.6</v>
      </c>
      <c r="C116" s="410" t="s">
        <v>65</v>
      </c>
      <c r="D116" s="410"/>
      <c r="E116" s="411"/>
      <c r="F116" s="32"/>
      <c r="G116" s="33"/>
      <c r="H116" s="106"/>
      <c r="I116" s="107"/>
      <c r="J116" s="108"/>
      <c r="K116" s="107"/>
      <c r="L116" s="106"/>
      <c r="M116" s="26"/>
    </row>
    <row r="117" spans="1:13" ht="18" customHeight="1">
      <c r="A117" s="20"/>
      <c r="B117" s="18"/>
      <c r="C117" s="28" t="s">
        <v>7</v>
      </c>
      <c r="D117" s="417" t="s">
        <v>73</v>
      </c>
      <c r="E117" s="418"/>
      <c r="F117" s="32">
        <v>180</v>
      </c>
      <c r="G117" s="29" t="s">
        <v>36</v>
      </c>
      <c r="H117" s="106">
        <v>100</v>
      </c>
      <c r="I117" s="107">
        <f>SUM(H117)*$F117</f>
        <v>18000</v>
      </c>
      <c r="J117" s="109">
        <v>90</v>
      </c>
      <c r="K117" s="107">
        <f>SUM(J117)*$F117</f>
        <v>16200</v>
      </c>
      <c r="L117" s="106">
        <f>SUM(,I117,K117)</f>
        <v>34200</v>
      </c>
      <c r="M117" s="30"/>
    </row>
    <row r="118" spans="1:13" ht="18" customHeight="1">
      <c r="A118" s="20"/>
      <c r="B118" s="18"/>
      <c r="C118" s="28" t="s">
        <v>7</v>
      </c>
      <c r="D118" s="417" t="s">
        <v>74</v>
      </c>
      <c r="E118" s="418"/>
      <c r="F118" s="32">
        <v>115</v>
      </c>
      <c r="G118" s="29" t="s">
        <v>36</v>
      </c>
      <c r="H118" s="106">
        <v>100</v>
      </c>
      <c r="I118" s="107">
        <f>SUM(H118)*$F118</f>
        <v>11500</v>
      </c>
      <c r="J118" s="109">
        <v>100</v>
      </c>
      <c r="K118" s="107">
        <f>SUM(J118)*$F118</f>
        <v>11500</v>
      </c>
      <c r="L118" s="106">
        <f>SUM(,I118,K118)</f>
        <v>23000</v>
      </c>
      <c r="M118" s="30"/>
    </row>
    <row r="119" spans="1:13" ht="18" customHeight="1">
      <c r="A119" s="20"/>
      <c r="B119" s="18"/>
      <c r="C119" s="28"/>
      <c r="D119" s="423" t="s">
        <v>145</v>
      </c>
      <c r="E119" s="424"/>
      <c r="F119" s="82"/>
      <c r="G119" s="88"/>
      <c r="H119" s="110"/>
      <c r="I119" s="111">
        <f>SUM(I117:I118)</f>
        <v>29500</v>
      </c>
      <c r="J119" s="111"/>
      <c r="K119" s="111">
        <f>SUM(K117:K118)</f>
        <v>27700</v>
      </c>
      <c r="L119" s="111">
        <f>SUM(L117:L118)</f>
        <v>57200</v>
      </c>
      <c r="M119" s="30"/>
    </row>
    <row r="120" spans="1:13" ht="18" customHeight="1">
      <c r="A120" s="20"/>
      <c r="B120" s="31">
        <v>2.7</v>
      </c>
      <c r="C120" s="410" t="s">
        <v>66</v>
      </c>
      <c r="D120" s="410"/>
      <c r="E120" s="411"/>
      <c r="F120" s="32"/>
      <c r="G120" s="33"/>
      <c r="H120" s="106"/>
      <c r="I120" s="107"/>
      <c r="J120" s="108"/>
      <c r="K120" s="107"/>
      <c r="L120" s="106"/>
      <c r="M120" s="26"/>
    </row>
    <row r="121" spans="1:13" ht="18" customHeight="1">
      <c r="A121" s="20"/>
      <c r="B121" s="18"/>
      <c r="C121" s="28" t="s">
        <v>7</v>
      </c>
      <c r="D121" s="417" t="s">
        <v>306</v>
      </c>
      <c r="E121" s="418"/>
      <c r="F121" s="25">
        <v>4</v>
      </c>
      <c r="G121" s="29" t="s">
        <v>75</v>
      </c>
      <c r="H121" s="106">
        <v>2680</v>
      </c>
      <c r="I121" s="107">
        <f t="shared" ref="I121:I127" si="7">SUM(H121)*$F121</f>
        <v>10720</v>
      </c>
      <c r="J121" s="109" t="s">
        <v>363</v>
      </c>
      <c r="K121" s="107">
        <f t="shared" ref="K121:K127" si="8">SUM(J121)*$F121</f>
        <v>0</v>
      </c>
      <c r="L121" s="106">
        <f t="shared" ref="L121:L127" si="9">SUM(,I121,K121)</f>
        <v>10720</v>
      </c>
      <c r="M121" s="30"/>
    </row>
    <row r="122" spans="1:13" ht="18" customHeight="1">
      <c r="A122" s="20"/>
      <c r="B122" s="18"/>
      <c r="C122" s="28" t="s">
        <v>7</v>
      </c>
      <c r="D122" s="417" t="s">
        <v>307</v>
      </c>
      <c r="E122" s="418"/>
      <c r="F122" s="25">
        <v>1</v>
      </c>
      <c r="G122" s="29" t="s">
        <v>75</v>
      </c>
      <c r="H122" s="106">
        <v>2270</v>
      </c>
      <c r="I122" s="107">
        <f t="shared" si="7"/>
        <v>2270</v>
      </c>
      <c r="J122" s="109" t="s">
        <v>363</v>
      </c>
      <c r="K122" s="107">
        <f t="shared" si="8"/>
        <v>0</v>
      </c>
      <c r="L122" s="106">
        <f t="shared" si="9"/>
        <v>2270</v>
      </c>
      <c r="M122" s="30"/>
    </row>
    <row r="123" spans="1:13" ht="18" customHeight="1">
      <c r="A123" s="20"/>
      <c r="B123" s="18"/>
      <c r="C123" s="28" t="s">
        <v>7</v>
      </c>
      <c r="D123" s="417" t="s">
        <v>308</v>
      </c>
      <c r="E123" s="418"/>
      <c r="F123" s="25">
        <v>2</v>
      </c>
      <c r="G123" s="29" t="s">
        <v>75</v>
      </c>
      <c r="H123" s="106">
        <v>5200</v>
      </c>
      <c r="I123" s="107">
        <f t="shared" si="7"/>
        <v>10400</v>
      </c>
      <c r="J123" s="109" t="s">
        <v>363</v>
      </c>
      <c r="K123" s="107">
        <f t="shared" si="8"/>
        <v>0</v>
      </c>
      <c r="L123" s="106">
        <f t="shared" si="9"/>
        <v>10400</v>
      </c>
      <c r="M123" s="30"/>
    </row>
    <row r="124" spans="1:13" ht="18" customHeight="1">
      <c r="A124" s="20"/>
      <c r="B124" s="18"/>
      <c r="C124" s="28" t="s">
        <v>7</v>
      </c>
      <c r="D124" s="417" t="s">
        <v>309</v>
      </c>
      <c r="E124" s="418"/>
      <c r="F124" s="25">
        <v>18</v>
      </c>
      <c r="G124" s="29" t="s">
        <v>75</v>
      </c>
      <c r="H124" s="106">
        <v>2190</v>
      </c>
      <c r="I124" s="107">
        <f t="shared" si="7"/>
        <v>39420</v>
      </c>
      <c r="J124" s="109" t="s">
        <v>363</v>
      </c>
      <c r="K124" s="107">
        <f t="shared" si="8"/>
        <v>0</v>
      </c>
      <c r="L124" s="106">
        <f t="shared" si="9"/>
        <v>39420</v>
      </c>
      <c r="M124" s="30"/>
    </row>
    <row r="125" spans="1:13" ht="18" customHeight="1">
      <c r="A125" s="20"/>
      <c r="B125" s="18"/>
      <c r="C125" s="28" t="s">
        <v>7</v>
      </c>
      <c r="D125" s="74" t="s">
        <v>310</v>
      </c>
      <c r="E125" s="75"/>
      <c r="F125" s="25">
        <v>2</v>
      </c>
      <c r="G125" s="29" t="s">
        <v>75</v>
      </c>
      <c r="H125" s="106">
        <v>1950</v>
      </c>
      <c r="I125" s="107">
        <f t="shared" si="7"/>
        <v>3900</v>
      </c>
      <c r="J125" s="109" t="s">
        <v>363</v>
      </c>
      <c r="K125" s="107">
        <f t="shared" si="8"/>
        <v>0</v>
      </c>
      <c r="L125" s="106">
        <f t="shared" si="9"/>
        <v>3900</v>
      </c>
      <c r="M125" s="30"/>
    </row>
    <row r="126" spans="1:13" ht="18" customHeight="1">
      <c r="A126" s="20"/>
      <c r="B126" s="18"/>
      <c r="C126" s="28" t="s">
        <v>7</v>
      </c>
      <c r="D126" s="417" t="s">
        <v>311</v>
      </c>
      <c r="E126" s="418"/>
      <c r="F126" s="25">
        <v>4</v>
      </c>
      <c r="G126" s="29" t="s">
        <v>75</v>
      </c>
      <c r="H126" s="106">
        <v>1860</v>
      </c>
      <c r="I126" s="107">
        <f t="shared" si="7"/>
        <v>7440</v>
      </c>
      <c r="J126" s="109" t="s">
        <v>363</v>
      </c>
      <c r="K126" s="107">
        <f t="shared" si="8"/>
        <v>0</v>
      </c>
      <c r="L126" s="106">
        <f t="shared" si="9"/>
        <v>7440</v>
      </c>
      <c r="M126" s="30"/>
    </row>
    <row r="127" spans="1:13" ht="18" customHeight="1">
      <c r="A127" s="20"/>
      <c r="B127" s="18"/>
      <c r="C127" s="28" t="s">
        <v>7</v>
      </c>
      <c r="D127" s="417" t="s">
        <v>312</v>
      </c>
      <c r="E127" s="418"/>
      <c r="F127" s="25">
        <v>1</v>
      </c>
      <c r="G127" s="29" t="s">
        <v>75</v>
      </c>
      <c r="H127" s="106">
        <v>5100</v>
      </c>
      <c r="I127" s="107">
        <f t="shared" si="7"/>
        <v>5100</v>
      </c>
      <c r="J127" s="109" t="s">
        <v>363</v>
      </c>
      <c r="K127" s="107">
        <f t="shared" si="8"/>
        <v>0</v>
      </c>
      <c r="L127" s="106">
        <f t="shared" si="9"/>
        <v>5100</v>
      </c>
      <c r="M127" s="30"/>
    </row>
    <row r="128" spans="1:13" ht="18" customHeight="1">
      <c r="A128" s="20"/>
      <c r="B128" s="18"/>
      <c r="C128" s="28"/>
      <c r="D128" s="423" t="s">
        <v>288</v>
      </c>
      <c r="E128" s="424"/>
      <c r="F128" s="82"/>
      <c r="G128" s="29"/>
      <c r="H128" s="110"/>
      <c r="I128" s="111">
        <f>SUM(I121:I127)</f>
        <v>79250</v>
      </c>
      <c r="J128" s="111"/>
      <c r="K128" s="111">
        <f>SUM(K121:K127)</f>
        <v>0</v>
      </c>
      <c r="L128" s="111">
        <f>SUM(L121:L127)</f>
        <v>79250</v>
      </c>
      <c r="M128" s="30"/>
    </row>
    <row r="129" spans="1:13" ht="18" customHeight="1">
      <c r="A129" s="20"/>
      <c r="B129" s="18"/>
      <c r="C129" s="28"/>
      <c r="D129" s="372"/>
      <c r="E129" s="373"/>
      <c r="F129" s="82"/>
      <c r="G129" s="29"/>
      <c r="H129" s="110"/>
      <c r="I129" s="111"/>
      <c r="J129" s="136"/>
      <c r="K129" s="111"/>
      <c r="L129" s="111"/>
      <c r="M129" s="30"/>
    </row>
    <row r="130" spans="1:13" ht="18" customHeight="1">
      <c r="A130" s="20"/>
      <c r="B130" s="18"/>
      <c r="C130" s="28"/>
      <c r="D130" s="378"/>
      <c r="E130" s="379"/>
      <c r="F130" s="82"/>
      <c r="G130" s="29"/>
      <c r="H130" s="110"/>
      <c r="I130" s="111"/>
      <c r="J130" s="136"/>
      <c r="K130" s="111"/>
      <c r="L130" s="111"/>
      <c r="M130" s="30"/>
    </row>
    <row r="131" spans="1:13" ht="18" customHeight="1">
      <c r="A131" s="20"/>
      <c r="B131" s="18"/>
      <c r="C131" s="28"/>
      <c r="D131" s="372"/>
      <c r="E131" s="373"/>
      <c r="F131" s="82"/>
      <c r="G131" s="83"/>
      <c r="H131" s="110"/>
      <c r="I131" s="111"/>
      <c r="J131" s="136"/>
      <c r="K131" s="111"/>
      <c r="L131" s="111"/>
      <c r="M131" s="30"/>
    </row>
    <row r="132" spans="1:13" ht="18" customHeight="1">
      <c r="A132" s="20"/>
      <c r="B132" s="31">
        <v>2.8</v>
      </c>
      <c r="C132" s="410" t="s">
        <v>67</v>
      </c>
      <c r="D132" s="410"/>
      <c r="E132" s="411"/>
      <c r="F132" s="32"/>
      <c r="G132" s="33"/>
      <c r="H132" s="106"/>
      <c r="I132" s="107"/>
      <c r="J132" s="108"/>
      <c r="K132" s="107"/>
      <c r="L132" s="106"/>
      <c r="M132" s="26"/>
    </row>
    <row r="133" spans="1:13" ht="18" customHeight="1">
      <c r="A133" s="20"/>
      <c r="B133" s="18"/>
      <c r="C133" s="28"/>
      <c r="D133" s="410" t="s">
        <v>313</v>
      </c>
      <c r="E133" s="411"/>
      <c r="F133" s="32"/>
      <c r="G133" s="54"/>
      <c r="H133" s="106"/>
      <c r="I133" s="107"/>
      <c r="J133" s="109"/>
      <c r="K133" s="107"/>
      <c r="L133" s="106"/>
      <c r="M133" s="30"/>
    </row>
    <row r="134" spans="1:13" ht="18" customHeight="1">
      <c r="A134" s="20"/>
      <c r="B134" s="18"/>
      <c r="C134" s="28" t="s">
        <v>7</v>
      </c>
      <c r="D134" s="417" t="s">
        <v>314</v>
      </c>
      <c r="E134" s="418"/>
      <c r="F134" s="367">
        <v>3.65</v>
      </c>
      <c r="G134" s="29" t="s">
        <v>34</v>
      </c>
      <c r="H134" s="106">
        <v>840</v>
      </c>
      <c r="I134" s="107">
        <f>SUM(H134)*$F134</f>
        <v>3066</v>
      </c>
      <c r="J134" s="109"/>
      <c r="K134" s="107">
        <f>SUM(J134)*$F134</f>
        <v>0</v>
      </c>
      <c r="L134" s="106">
        <f>SUM(,I134,K134)</f>
        <v>3066</v>
      </c>
      <c r="M134" s="30"/>
    </row>
    <row r="135" spans="1:13" ht="18" customHeight="1">
      <c r="A135" s="20"/>
      <c r="B135" s="18"/>
      <c r="C135" s="28" t="s">
        <v>7</v>
      </c>
      <c r="D135" s="417" t="s">
        <v>315</v>
      </c>
      <c r="E135" s="418"/>
      <c r="F135" s="367">
        <v>3.85</v>
      </c>
      <c r="G135" s="29" t="s">
        <v>34</v>
      </c>
      <c r="H135" s="106">
        <v>840</v>
      </c>
      <c r="I135" s="107">
        <f>SUM(H135)*$F135</f>
        <v>3234</v>
      </c>
      <c r="J135" s="109"/>
      <c r="K135" s="107">
        <f>SUM(J135)*$F135</f>
        <v>0</v>
      </c>
      <c r="L135" s="106">
        <f>SUM(,I135,K135)</f>
        <v>3234</v>
      </c>
      <c r="M135" s="30"/>
    </row>
    <row r="136" spans="1:13" ht="18" customHeight="1">
      <c r="A136" s="20"/>
      <c r="B136" s="18"/>
      <c r="C136" s="28" t="s">
        <v>7</v>
      </c>
      <c r="D136" s="417" t="s">
        <v>316</v>
      </c>
      <c r="E136" s="418"/>
      <c r="F136" s="367">
        <v>1.1000000000000001</v>
      </c>
      <c r="G136" s="29" t="s">
        <v>34</v>
      </c>
      <c r="H136" s="106">
        <v>780</v>
      </c>
      <c r="I136" s="107">
        <f>SUM(H136)*$F136</f>
        <v>858.00000000000011</v>
      </c>
      <c r="J136" s="109"/>
      <c r="K136" s="107">
        <f>SUM(J136)*$F136</f>
        <v>0</v>
      </c>
      <c r="L136" s="106">
        <f>SUM(,I136,K136)</f>
        <v>858.00000000000011</v>
      </c>
      <c r="M136" s="30"/>
    </row>
    <row r="137" spans="1:13" ht="18" customHeight="1">
      <c r="A137" s="20"/>
      <c r="B137" s="18"/>
      <c r="C137" s="28" t="s">
        <v>7</v>
      </c>
      <c r="D137" s="417" t="s">
        <v>317</v>
      </c>
      <c r="E137" s="418"/>
      <c r="F137" s="32">
        <v>2</v>
      </c>
      <c r="G137" s="29" t="s">
        <v>45</v>
      </c>
      <c r="H137" s="106">
        <v>130</v>
      </c>
      <c r="I137" s="107">
        <f>SUM(H137)*$F137</f>
        <v>260</v>
      </c>
      <c r="J137" s="109" t="s">
        <v>363</v>
      </c>
      <c r="K137" s="107">
        <f>SUM(J137)*$F137</f>
        <v>0</v>
      </c>
      <c r="L137" s="106">
        <f>SUM(,I137,K137)</f>
        <v>260</v>
      </c>
      <c r="M137" s="30"/>
    </row>
    <row r="138" spans="1:13" ht="18" customHeight="1">
      <c r="A138" s="20"/>
      <c r="B138" s="18"/>
      <c r="C138" s="28" t="s">
        <v>7</v>
      </c>
      <c r="D138" s="419" t="s">
        <v>318</v>
      </c>
      <c r="E138" s="420"/>
      <c r="F138" s="32">
        <v>2</v>
      </c>
      <c r="G138" s="29" t="s">
        <v>75</v>
      </c>
      <c r="H138" s="106"/>
      <c r="I138" s="107">
        <f>SUM(H138)*$F138</f>
        <v>0</v>
      </c>
      <c r="J138" s="109">
        <v>1800</v>
      </c>
      <c r="K138" s="107">
        <f>SUM(J138)*$F138</f>
        <v>3600</v>
      </c>
      <c r="L138" s="106">
        <f>SUM(,I138,K138)</f>
        <v>3600</v>
      </c>
      <c r="M138" s="30"/>
    </row>
    <row r="139" spans="1:13" ht="18" customHeight="1">
      <c r="A139" s="20"/>
      <c r="B139" s="18"/>
      <c r="C139" s="28"/>
      <c r="D139" s="368" t="s">
        <v>319</v>
      </c>
      <c r="E139" s="351"/>
      <c r="F139" s="32"/>
      <c r="G139" s="29"/>
      <c r="H139" s="106"/>
      <c r="I139" s="107"/>
      <c r="J139" s="109"/>
      <c r="K139" s="107"/>
      <c r="L139" s="106"/>
      <c r="M139" s="30"/>
    </row>
    <row r="140" spans="1:13" ht="18" customHeight="1">
      <c r="A140" s="20"/>
      <c r="B140" s="18"/>
      <c r="C140" s="28" t="s">
        <v>7</v>
      </c>
      <c r="D140" s="417" t="s">
        <v>322</v>
      </c>
      <c r="E140" s="418"/>
      <c r="F140" s="32">
        <v>2</v>
      </c>
      <c r="G140" s="29" t="s">
        <v>75</v>
      </c>
      <c r="H140" s="106">
        <v>850</v>
      </c>
      <c r="I140" s="107">
        <f>SUM(H140)*$F140</f>
        <v>1700</v>
      </c>
      <c r="J140" s="109">
        <v>400</v>
      </c>
      <c r="K140" s="107">
        <f>SUM(J140)*$F140</f>
        <v>800</v>
      </c>
      <c r="L140" s="106">
        <f>SUM(,I140,K140)</f>
        <v>2500</v>
      </c>
      <c r="M140" s="30"/>
    </row>
    <row r="141" spans="1:13" ht="18" customHeight="1">
      <c r="A141" s="20"/>
      <c r="B141" s="18"/>
      <c r="C141" s="28" t="s">
        <v>7</v>
      </c>
      <c r="D141" s="417" t="s">
        <v>321</v>
      </c>
      <c r="E141" s="418"/>
      <c r="F141" s="32">
        <v>4</v>
      </c>
      <c r="G141" s="29" t="s">
        <v>75</v>
      </c>
      <c r="H141" s="106">
        <v>140</v>
      </c>
      <c r="I141" s="107">
        <f>SUM(H141)*$F141</f>
        <v>560</v>
      </c>
      <c r="J141" s="109">
        <v>155</v>
      </c>
      <c r="K141" s="107">
        <f>SUM(J141)*$F141</f>
        <v>620</v>
      </c>
      <c r="L141" s="106">
        <f>SUM(,I141,K141)</f>
        <v>1180</v>
      </c>
      <c r="M141" s="30"/>
    </row>
    <row r="142" spans="1:13" ht="18" customHeight="1">
      <c r="A142" s="17"/>
      <c r="B142" s="18"/>
      <c r="C142" s="28" t="s">
        <v>7</v>
      </c>
      <c r="D142" s="417" t="s">
        <v>320</v>
      </c>
      <c r="E142" s="418"/>
      <c r="F142" s="32">
        <v>1</v>
      </c>
      <c r="G142" s="29" t="s">
        <v>75</v>
      </c>
      <c r="H142" s="106">
        <v>430</v>
      </c>
      <c r="I142" s="107">
        <f>SUM(H142)*$F142</f>
        <v>430</v>
      </c>
      <c r="J142" s="109">
        <v>130</v>
      </c>
      <c r="K142" s="107">
        <f>SUM(J142)*$F142</f>
        <v>130</v>
      </c>
      <c r="L142" s="106">
        <f>SUM(,I142,K142)</f>
        <v>560</v>
      </c>
      <c r="M142" s="30"/>
    </row>
    <row r="143" spans="1:13" ht="18" customHeight="1">
      <c r="A143" s="17"/>
      <c r="B143" s="18"/>
      <c r="C143" s="28"/>
      <c r="D143" s="423" t="s">
        <v>286</v>
      </c>
      <c r="E143" s="424"/>
      <c r="F143" s="82"/>
      <c r="G143" s="54"/>
      <c r="H143" s="110"/>
      <c r="I143" s="111">
        <f>SUM(I134:I142)</f>
        <v>10108</v>
      </c>
      <c r="J143" s="111"/>
      <c r="K143" s="111">
        <f>SUM(K134:K142)</f>
        <v>5150</v>
      </c>
      <c r="L143" s="111">
        <f>SUM(L134:L142)</f>
        <v>15258</v>
      </c>
      <c r="M143" s="30"/>
    </row>
    <row r="144" spans="1:13" ht="18" customHeight="1">
      <c r="A144" s="17"/>
      <c r="B144" s="31">
        <v>2.9</v>
      </c>
      <c r="C144" s="410" t="s">
        <v>68</v>
      </c>
      <c r="D144" s="410"/>
      <c r="E144" s="411"/>
      <c r="F144" s="32"/>
      <c r="G144" s="33"/>
      <c r="H144" s="106"/>
      <c r="I144" s="107"/>
      <c r="J144" s="108"/>
      <c r="K144" s="107"/>
      <c r="L144" s="106"/>
      <c r="M144" s="26"/>
    </row>
    <row r="145" spans="1:13" ht="18" customHeight="1">
      <c r="A145" s="20"/>
      <c r="B145" s="18"/>
      <c r="C145" s="28" t="s">
        <v>7</v>
      </c>
      <c r="D145" s="417" t="s">
        <v>367</v>
      </c>
      <c r="E145" s="418"/>
      <c r="F145" s="32">
        <v>1</v>
      </c>
      <c r="G145" s="29" t="s">
        <v>75</v>
      </c>
      <c r="H145" s="106">
        <v>3500</v>
      </c>
      <c r="I145" s="107">
        <f t="shared" ref="I145:I154" si="10">SUM(H145)*$F145</f>
        <v>3500</v>
      </c>
      <c r="J145" s="109">
        <v>500</v>
      </c>
      <c r="K145" s="107">
        <f t="shared" ref="K145:K154" si="11">SUM(J145)*$F145</f>
        <v>500</v>
      </c>
      <c r="L145" s="106">
        <f>SUM(,I145,K145)</f>
        <v>4000</v>
      </c>
      <c r="M145" s="30"/>
    </row>
    <row r="146" spans="1:13" ht="18" customHeight="1">
      <c r="A146" s="20"/>
      <c r="B146" s="18"/>
      <c r="C146" s="28" t="s">
        <v>7</v>
      </c>
      <c r="D146" s="417" t="s">
        <v>325</v>
      </c>
      <c r="E146" s="418"/>
      <c r="F146" s="32">
        <v>1</v>
      </c>
      <c r="G146" s="29" t="s">
        <v>75</v>
      </c>
      <c r="H146" s="106">
        <v>2100</v>
      </c>
      <c r="I146" s="107">
        <f t="shared" si="10"/>
        <v>2100</v>
      </c>
      <c r="J146" s="109">
        <v>500</v>
      </c>
      <c r="K146" s="107">
        <f t="shared" si="11"/>
        <v>500</v>
      </c>
      <c r="L146" s="106">
        <f t="shared" ref="L146:L154" si="12">SUM(,I146,K146)</f>
        <v>2600</v>
      </c>
      <c r="M146" s="30"/>
    </row>
    <row r="147" spans="1:13" ht="18" customHeight="1">
      <c r="A147" s="17"/>
      <c r="B147" s="18"/>
      <c r="C147" s="28" t="s">
        <v>7</v>
      </c>
      <c r="D147" s="417" t="s">
        <v>323</v>
      </c>
      <c r="E147" s="418"/>
      <c r="F147" s="32">
        <v>1</v>
      </c>
      <c r="G147" s="29" t="s">
        <v>75</v>
      </c>
      <c r="H147" s="106">
        <v>2500</v>
      </c>
      <c r="I147" s="107">
        <f t="shared" si="10"/>
        <v>2500</v>
      </c>
      <c r="J147" s="109">
        <v>500</v>
      </c>
      <c r="K147" s="107">
        <f t="shared" si="11"/>
        <v>500</v>
      </c>
      <c r="L147" s="106">
        <f t="shared" si="12"/>
        <v>3000</v>
      </c>
      <c r="M147" s="30"/>
    </row>
    <row r="148" spans="1:13" ht="18" customHeight="1">
      <c r="A148" s="17"/>
      <c r="B148" s="18"/>
      <c r="C148" s="28" t="s">
        <v>7</v>
      </c>
      <c r="D148" s="419" t="s">
        <v>76</v>
      </c>
      <c r="E148" s="420"/>
      <c r="F148" s="32">
        <v>1</v>
      </c>
      <c r="G148" s="29" t="s">
        <v>75</v>
      </c>
      <c r="H148" s="106">
        <v>380</v>
      </c>
      <c r="I148" s="107">
        <f t="shared" si="10"/>
        <v>380</v>
      </c>
      <c r="J148" s="109">
        <v>130</v>
      </c>
      <c r="K148" s="107">
        <f t="shared" si="11"/>
        <v>130</v>
      </c>
      <c r="L148" s="106">
        <f t="shared" si="12"/>
        <v>510</v>
      </c>
      <c r="M148" s="30"/>
    </row>
    <row r="149" spans="1:13" ht="18" customHeight="1">
      <c r="A149" s="17"/>
      <c r="B149" s="18"/>
      <c r="C149" s="28" t="s">
        <v>7</v>
      </c>
      <c r="D149" s="419" t="s">
        <v>324</v>
      </c>
      <c r="E149" s="420"/>
      <c r="F149" s="32">
        <v>1</v>
      </c>
      <c r="G149" s="29" t="s">
        <v>101</v>
      </c>
      <c r="H149" s="106">
        <v>380</v>
      </c>
      <c r="I149" s="107">
        <f t="shared" si="10"/>
        <v>380</v>
      </c>
      <c r="J149" s="109">
        <v>130</v>
      </c>
      <c r="K149" s="107">
        <f t="shared" si="11"/>
        <v>130</v>
      </c>
      <c r="L149" s="106">
        <f t="shared" si="12"/>
        <v>510</v>
      </c>
      <c r="M149" s="30"/>
    </row>
    <row r="150" spans="1:13" ht="18" customHeight="1">
      <c r="A150" s="17"/>
      <c r="B150" s="18"/>
      <c r="C150" s="28" t="s">
        <v>7</v>
      </c>
      <c r="D150" s="419" t="s">
        <v>326</v>
      </c>
      <c r="E150" s="420"/>
      <c r="F150" s="32">
        <v>1</v>
      </c>
      <c r="G150" s="29" t="s">
        <v>101</v>
      </c>
      <c r="H150" s="106">
        <v>200</v>
      </c>
      <c r="I150" s="107">
        <f>SUM(H150)*$F150</f>
        <v>200</v>
      </c>
      <c r="J150" s="109">
        <v>80</v>
      </c>
      <c r="K150" s="107">
        <f>SUM(J150)*$F150</f>
        <v>80</v>
      </c>
      <c r="L150" s="106">
        <f>SUM(,I150,K150)</f>
        <v>280</v>
      </c>
      <c r="M150" s="30"/>
    </row>
    <row r="151" spans="1:13" ht="18" customHeight="1">
      <c r="A151" s="17"/>
      <c r="B151" s="18"/>
      <c r="C151" s="28" t="s">
        <v>7</v>
      </c>
      <c r="D151" s="419" t="s">
        <v>328</v>
      </c>
      <c r="E151" s="420"/>
      <c r="F151" s="32">
        <v>1</v>
      </c>
      <c r="G151" s="29" t="s">
        <v>101</v>
      </c>
      <c r="H151" s="106">
        <v>160</v>
      </c>
      <c r="I151" s="107">
        <f>SUM(H151)*$F151</f>
        <v>160</v>
      </c>
      <c r="J151" s="109">
        <v>80</v>
      </c>
      <c r="K151" s="107">
        <f>SUM(J151)*$F151</f>
        <v>80</v>
      </c>
      <c r="L151" s="106">
        <f>SUM(,I151,K151)</f>
        <v>240</v>
      </c>
      <c r="M151" s="30"/>
    </row>
    <row r="152" spans="1:13" ht="18" customHeight="1">
      <c r="A152" s="17"/>
      <c r="B152" s="18"/>
      <c r="C152" s="28" t="s">
        <v>7</v>
      </c>
      <c r="D152" s="419" t="s">
        <v>327</v>
      </c>
      <c r="E152" s="420"/>
      <c r="F152" s="32">
        <v>1</v>
      </c>
      <c r="G152" s="29" t="s">
        <v>101</v>
      </c>
      <c r="H152" s="106">
        <v>130</v>
      </c>
      <c r="I152" s="107">
        <f>SUM(H152)*$F152</f>
        <v>130</v>
      </c>
      <c r="J152" s="109">
        <v>80</v>
      </c>
      <c r="K152" s="107">
        <f>SUM(J152)*$F152</f>
        <v>80</v>
      </c>
      <c r="L152" s="106">
        <f>SUM(,I152,K152)</f>
        <v>210</v>
      </c>
      <c r="M152" s="30"/>
    </row>
    <row r="153" spans="1:13" ht="18" customHeight="1">
      <c r="A153" s="17"/>
      <c r="B153" s="18"/>
      <c r="C153" s="28" t="s">
        <v>7</v>
      </c>
      <c r="D153" s="417" t="s">
        <v>329</v>
      </c>
      <c r="E153" s="418"/>
      <c r="F153" s="32">
        <v>2</v>
      </c>
      <c r="G153" s="29" t="s">
        <v>77</v>
      </c>
      <c r="H153" s="106">
        <v>130</v>
      </c>
      <c r="I153" s="107">
        <f t="shared" si="10"/>
        <v>260</v>
      </c>
      <c r="J153" s="109">
        <v>30</v>
      </c>
      <c r="K153" s="107">
        <f t="shared" si="11"/>
        <v>60</v>
      </c>
      <c r="L153" s="106">
        <f t="shared" si="12"/>
        <v>320</v>
      </c>
      <c r="M153" s="30"/>
    </row>
    <row r="154" spans="1:13" ht="18.75" customHeight="1">
      <c r="A154" s="17"/>
      <c r="B154" s="18"/>
      <c r="C154" s="28" t="s">
        <v>7</v>
      </c>
      <c r="D154" s="417" t="s">
        <v>330</v>
      </c>
      <c r="E154" s="418"/>
      <c r="F154" s="32">
        <v>1</v>
      </c>
      <c r="G154" s="29" t="s">
        <v>46</v>
      </c>
      <c r="H154" s="106">
        <v>130</v>
      </c>
      <c r="I154" s="107">
        <f t="shared" si="10"/>
        <v>130</v>
      </c>
      <c r="J154" s="109">
        <v>30</v>
      </c>
      <c r="K154" s="107">
        <f t="shared" si="11"/>
        <v>30</v>
      </c>
      <c r="L154" s="106">
        <f t="shared" si="12"/>
        <v>160</v>
      </c>
      <c r="M154" s="30"/>
    </row>
    <row r="155" spans="1:13" ht="18.75" customHeight="1">
      <c r="A155" s="17"/>
      <c r="B155" s="18"/>
      <c r="C155" s="28"/>
      <c r="D155" s="423" t="s">
        <v>285</v>
      </c>
      <c r="E155" s="424"/>
      <c r="F155" s="82"/>
      <c r="G155" s="54"/>
      <c r="H155" s="110"/>
      <c r="I155" s="111">
        <f>SUM(I145:I154)</f>
        <v>9740</v>
      </c>
      <c r="J155" s="111"/>
      <c r="K155" s="111">
        <f>SUM(K145:K154)</f>
        <v>2090</v>
      </c>
      <c r="L155" s="111">
        <f>SUM(L145:L154)</f>
        <v>11830</v>
      </c>
      <c r="M155" s="30"/>
    </row>
    <row r="156" spans="1:13" ht="18.75" customHeight="1">
      <c r="A156" s="17"/>
      <c r="B156" s="18"/>
      <c r="C156" s="28"/>
      <c r="D156" s="378"/>
      <c r="E156" s="379"/>
      <c r="F156" s="82"/>
      <c r="G156" s="380"/>
      <c r="H156" s="110"/>
      <c r="I156" s="111"/>
      <c r="J156" s="136"/>
      <c r="K156" s="111"/>
      <c r="L156" s="111"/>
      <c r="M156" s="30"/>
    </row>
    <row r="157" spans="1:13" ht="18" customHeight="1">
      <c r="A157" s="17"/>
      <c r="B157" s="57">
        <v>2.1</v>
      </c>
      <c r="C157" s="410" t="s">
        <v>69</v>
      </c>
      <c r="D157" s="410"/>
      <c r="E157" s="411"/>
      <c r="F157" s="32"/>
      <c r="G157" s="33"/>
      <c r="H157" s="106"/>
      <c r="I157" s="107"/>
      <c r="J157" s="108"/>
      <c r="K157" s="107"/>
      <c r="L157" s="106"/>
      <c r="M157" s="26"/>
    </row>
    <row r="158" spans="1:13" ht="18" customHeight="1">
      <c r="A158" s="20"/>
      <c r="B158" s="18"/>
      <c r="C158" s="28" t="s">
        <v>7</v>
      </c>
      <c r="D158" s="417" t="s">
        <v>292</v>
      </c>
      <c r="E158" s="418"/>
      <c r="F158" s="32">
        <v>410</v>
      </c>
      <c r="G158" s="29" t="s">
        <v>36</v>
      </c>
      <c r="H158" s="106">
        <v>60</v>
      </c>
      <c r="I158" s="107">
        <f>SUM(H158)*$F158</f>
        <v>24600</v>
      </c>
      <c r="J158" s="109">
        <v>35</v>
      </c>
      <c r="K158" s="107">
        <f>SUM(J158)*$F158</f>
        <v>14350</v>
      </c>
      <c r="L158" s="106">
        <f>SUM(,I158,K158)</f>
        <v>38950</v>
      </c>
      <c r="M158" s="30"/>
    </row>
    <row r="159" spans="1:13" ht="18" customHeight="1">
      <c r="A159" s="17"/>
      <c r="B159" s="18"/>
      <c r="C159" s="28" t="s">
        <v>7</v>
      </c>
      <c r="D159" s="417" t="s">
        <v>348</v>
      </c>
      <c r="E159" s="418"/>
      <c r="F159" s="32">
        <v>41</v>
      </c>
      <c r="G159" s="29" t="s">
        <v>36</v>
      </c>
      <c r="H159" s="106">
        <v>50</v>
      </c>
      <c r="I159" s="107">
        <f>SUM(H159)*$F159</f>
        <v>2050</v>
      </c>
      <c r="J159" s="109">
        <v>40</v>
      </c>
      <c r="K159" s="107">
        <f>SUM(J159)*$F159</f>
        <v>1640</v>
      </c>
      <c r="L159" s="106">
        <f>SUM(,I159,K159)</f>
        <v>3690</v>
      </c>
      <c r="M159" s="30"/>
    </row>
    <row r="160" spans="1:13" ht="18" customHeight="1">
      <c r="A160" s="17"/>
      <c r="B160" s="18"/>
      <c r="C160" s="28" t="s">
        <v>7</v>
      </c>
      <c r="D160" s="417" t="s">
        <v>331</v>
      </c>
      <c r="E160" s="418"/>
      <c r="F160" s="32">
        <v>132</v>
      </c>
      <c r="G160" s="29" t="s">
        <v>36</v>
      </c>
      <c r="H160" s="106">
        <v>50</v>
      </c>
      <c r="I160" s="107">
        <f>SUM(H160)*$F160</f>
        <v>6600</v>
      </c>
      <c r="J160" s="109">
        <v>50</v>
      </c>
      <c r="K160" s="107">
        <f>SUM(J160)*$F160</f>
        <v>6600</v>
      </c>
      <c r="L160" s="106">
        <f>SUM(,I160,K160)</f>
        <v>13200</v>
      </c>
      <c r="M160" s="30"/>
    </row>
    <row r="161" spans="1:13" ht="18.75" customHeight="1">
      <c r="A161" s="17"/>
      <c r="B161" s="18"/>
      <c r="C161" s="28"/>
      <c r="D161" s="423" t="s">
        <v>127</v>
      </c>
      <c r="E161" s="424"/>
      <c r="F161" s="82"/>
      <c r="G161" s="91"/>
      <c r="H161" s="110"/>
      <c r="I161" s="111">
        <f>SUM(I158:I160)</f>
        <v>33250</v>
      </c>
      <c r="J161" s="111"/>
      <c r="K161" s="111">
        <f>SUM(K158:K160)</f>
        <v>22590</v>
      </c>
      <c r="L161" s="111">
        <f>SUM(I161:K161)</f>
        <v>55840</v>
      </c>
      <c r="M161" s="30"/>
    </row>
    <row r="162" spans="1:13" ht="18.75" customHeight="1">
      <c r="A162" s="17"/>
      <c r="B162" s="57">
        <v>2.1</v>
      </c>
      <c r="C162" s="410" t="s">
        <v>349</v>
      </c>
      <c r="D162" s="410"/>
      <c r="E162" s="411"/>
      <c r="F162" s="82"/>
      <c r="G162" s="91"/>
      <c r="H162" s="110"/>
      <c r="I162" s="111"/>
      <c r="J162" s="111"/>
      <c r="K162" s="111"/>
      <c r="L162" s="111"/>
      <c r="M162" s="30"/>
    </row>
    <row r="163" spans="1:13" ht="18.75" customHeight="1">
      <c r="A163" s="17"/>
      <c r="B163" s="57"/>
      <c r="C163" s="28"/>
      <c r="D163" s="423" t="s">
        <v>127</v>
      </c>
      <c r="E163" s="424"/>
      <c r="F163" s="82"/>
      <c r="G163" s="91"/>
      <c r="H163" s="110"/>
      <c r="I163" s="111"/>
      <c r="J163" s="111"/>
      <c r="K163" s="111"/>
      <c r="L163" s="111"/>
      <c r="M163" s="30"/>
    </row>
    <row r="164" spans="1:13" ht="18.75" customHeight="1">
      <c r="A164" s="17"/>
      <c r="B164" s="18"/>
      <c r="C164" s="354"/>
      <c r="D164" s="354"/>
      <c r="E164" s="355"/>
      <c r="F164" s="79"/>
      <c r="G164" s="91"/>
      <c r="H164" s="114"/>
      <c r="I164" s="113"/>
      <c r="J164" s="115"/>
      <c r="K164" s="113"/>
      <c r="L164" s="114"/>
      <c r="M164" s="92"/>
    </row>
    <row r="165" spans="1:13" ht="18.75" customHeight="1">
      <c r="A165" s="17"/>
      <c r="B165" s="18"/>
      <c r="C165" s="354"/>
      <c r="D165" s="354"/>
      <c r="E165" s="355"/>
      <c r="F165" s="79"/>
      <c r="G165" s="91"/>
      <c r="H165" s="114"/>
      <c r="I165" s="113"/>
      <c r="J165" s="115"/>
      <c r="K165" s="113"/>
      <c r="L165" s="114"/>
      <c r="M165" s="92"/>
    </row>
    <row r="166" spans="1:13" ht="18.75" customHeight="1">
      <c r="A166" s="17"/>
      <c r="B166" s="18"/>
      <c r="C166" s="354"/>
      <c r="D166" s="354"/>
      <c r="E166" s="355"/>
      <c r="F166" s="79"/>
      <c r="G166" s="91"/>
      <c r="H166" s="114"/>
      <c r="I166" s="113"/>
      <c r="J166" s="115"/>
      <c r="K166" s="113"/>
      <c r="L166" s="114"/>
      <c r="M166" s="92"/>
    </row>
    <row r="167" spans="1:13" ht="18.75" customHeight="1">
      <c r="A167" s="17"/>
      <c r="B167" s="18"/>
      <c r="C167" s="354"/>
      <c r="D167" s="354"/>
      <c r="E167" s="355"/>
      <c r="F167" s="79"/>
      <c r="G167" s="91"/>
      <c r="H167" s="114"/>
      <c r="I167" s="113"/>
      <c r="J167" s="115"/>
      <c r="K167" s="113"/>
      <c r="L167" s="114"/>
      <c r="M167" s="92"/>
    </row>
    <row r="168" spans="1:13" ht="18.75" customHeight="1">
      <c r="A168" s="17"/>
      <c r="B168" s="18"/>
      <c r="C168" s="354"/>
      <c r="D168" s="354"/>
      <c r="E168" s="355"/>
      <c r="F168" s="79"/>
      <c r="G168" s="91"/>
      <c r="H168" s="114"/>
      <c r="I168" s="113"/>
      <c r="J168" s="115"/>
      <c r="K168" s="113"/>
      <c r="L168" s="114"/>
      <c r="M168" s="92"/>
    </row>
    <row r="169" spans="1:13" ht="18.75" customHeight="1">
      <c r="A169" s="17"/>
      <c r="B169" s="18"/>
      <c r="C169" s="354"/>
      <c r="D169" s="354"/>
      <c r="E169" s="355"/>
      <c r="F169" s="79"/>
      <c r="G169" s="91"/>
      <c r="H169" s="114"/>
      <c r="I169" s="113"/>
      <c r="J169" s="115"/>
      <c r="K169" s="113"/>
      <c r="L169" s="114"/>
      <c r="M169" s="92"/>
    </row>
    <row r="170" spans="1:13" ht="18.75" customHeight="1">
      <c r="A170" s="17"/>
      <c r="B170" s="18"/>
      <c r="C170" s="354"/>
      <c r="D170" s="354"/>
      <c r="E170" s="355"/>
      <c r="F170" s="79"/>
      <c r="G170" s="91"/>
      <c r="H170" s="114"/>
      <c r="I170" s="113"/>
      <c r="J170" s="115"/>
      <c r="K170" s="113"/>
      <c r="L170" s="114"/>
      <c r="M170" s="92"/>
    </row>
    <row r="171" spans="1:13" ht="18.75" customHeight="1">
      <c r="A171" s="17"/>
      <c r="B171" s="18"/>
      <c r="C171" s="354"/>
      <c r="D171" s="354"/>
      <c r="E171" s="355"/>
      <c r="F171" s="79"/>
      <c r="G171" s="91"/>
      <c r="H171" s="114"/>
      <c r="I171" s="113"/>
      <c r="J171" s="115"/>
      <c r="K171" s="113"/>
      <c r="L171" s="114"/>
      <c r="M171" s="92"/>
    </row>
    <row r="172" spans="1:13" ht="18.75" customHeight="1">
      <c r="A172" s="17"/>
      <c r="B172" s="18"/>
      <c r="C172" s="354"/>
      <c r="D172" s="354"/>
      <c r="E172" s="355"/>
      <c r="F172" s="79"/>
      <c r="G172" s="91"/>
      <c r="H172" s="114"/>
      <c r="I172" s="113"/>
      <c r="J172" s="115"/>
      <c r="K172" s="113"/>
      <c r="L172" s="114"/>
      <c r="M172" s="92"/>
    </row>
    <row r="173" spans="1:13" ht="18.75" customHeight="1">
      <c r="A173" s="17"/>
      <c r="B173" s="18"/>
      <c r="C173" s="354"/>
      <c r="D173" s="354"/>
      <c r="E173" s="355"/>
      <c r="F173" s="79"/>
      <c r="G173" s="91"/>
      <c r="H173" s="114"/>
      <c r="I173" s="113"/>
      <c r="J173" s="115"/>
      <c r="K173" s="113"/>
      <c r="L173" s="114"/>
      <c r="M173" s="92"/>
    </row>
    <row r="174" spans="1:13" ht="18.75" customHeight="1">
      <c r="A174" s="17"/>
      <c r="B174" s="18"/>
      <c r="C174" s="354"/>
      <c r="D174" s="354"/>
      <c r="E174" s="355"/>
      <c r="F174" s="79"/>
      <c r="G174" s="91"/>
      <c r="H174" s="114"/>
      <c r="I174" s="113"/>
      <c r="J174" s="115"/>
      <c r="K174" s="113"/>
      <c r="L174" s="114"/>
      <c r="M174" s="92"/>
    </row>
    <row r="175" spans="1:13" ht="18.75" customHeight="1">
      <c r="A175" s="17"/>
      <c r="B175" s="18"/>
      <c r="C175" s="354"/>
      <c r="D175" s="354"/>
      <c r="E175" s="355"/>
      <c r="F175" s="79"/>
      <c r="G175" s="91"/>
      <c r="H175" s="114"/>
      <c r="I175" s="113"/>
      <c r="J175" s="115"/>
      <c r="K175" s="113"/>
      <c r="L175" s="114"/>
      <c r="M175" s="92"/>
    </row>
    <row r="176" spans="1:13" ht="18.75" customHeight="1">
      <c r="A176" s="17"/>
      <c r="B176" s="18"/>
      <c r="C176" s="354"/>
      <c r="D176" s="354"/>
      <c r="E176" s="355"/>
      <c r="F176" s="79"/>
      <c r="G176" s="91"/>
      <c r="H176" s="114"/>
      <c r="I176" s="113"/>
      <c r="J176" s="115"/>
      <c r="K176" s="113"/>
      <c r="L176" s="114"/>
      <c r="M176" s="92"/>
    </row>
    <row r="177" spans="1:13" ht="18.75" customHeight="1">
      <c r="A177" s="17"/>
      <c r="B177" s="18"/>
      <c r="C177" s="354"/>
      <c r="D177" s="354"/>
      <c r="E177" s="355"/>
      <c r="F177" s="79"/>
      <c r="G177" s="91"/>
      <c r="H177" s="114"/>
      <c r="I177" s="113"/>
      <c r="J177" s="115"/>
      <c r="K177" s="113"/>
      <c r="L177" s="114"/>
      <c r="M177" s="92"/>
    </row>
    <row r="178" spans="1:13" ht="18.75" customHeight="1">
      <c r="A178" s="17"/>
      <c r="B178" s="18"/>
      <c r="C178" s="354"/>
      <c r="D178" s="354"/>
      <c r="E178" s="355"/>
      <c r="F178" s="79"/>
      <c r="G178" s="91"/>
      <c r="H178" s="114"/>
      <c r="I178" s="113"/>
      <c r="J178" s="115"/>
      <c r="K178" s="113"/>
      <c r="L178" s="114"/>
      <c r="M178" s="92"/>
    </row>
    <row r="179" spans="1:13" ht="18.75" customHeight="1">
      <c r="A179" s="397"/>
      <c r="B179" s="398"/>
      <c r="C179" s="389"/>
      <c r="D179" s="389"/>
      <c r="E179" s="390"/>
      <c r="F179" s="391"/>
      <c r="G179" s="392"/>
      <c r="H179" s="393"/>
      <c r="I179" s="394"/>
      <c r="J179" s="395"/>
      <c r="K179" s="394"/>
      <c r="L179" s="393"/>
      <c r="M179" s="396"/>
    </row>
    <row r="180" spans="1:13" ht="18.75" customHeight="1">
      <c r="A180" s="399"/>
      <c r="B180" s="335"/>
      <c r="C180" s="406" t="s">
        <v>284</v>
      </c>
      <c r="D180" s="406"/>
      <c r="E180" s="407"/>
      <c r="F180" s="330"/>
      <c r="G180" s="331" t="s">
        <v>47</v>
      </c>
      <c r="H180" s="332"/>
      <c r="I180" s="333">
        <f>SUM(I91+I99+I105+I113+I119+I128+I143+I155+I163)</f>
        <v>320813</v>
      </c>
      <c r="J180" s="333"/>
      <c r="K180" s="333">
        <f>SUM(K91+K99+K105+K113+K119+K128+K143+K155+K161)</f>
        <v>131976</v>
      </c>
      <c r="L180" s="333">
        <f>SUM(L91+L99+L105+L113+L119+L128+L143+L155+L161)</f>
        <v>486039</v>
      </c>
      <c r="M180" s="334"/>
    </row>
    <row r="181" spans="1:13" ht="18.75" customHeight="1">
      <c r="A181" s="387">
        <v>3</v>
      </c>
      <c r="B181" s="412" t="s">
        <v>121</v>
      </c>
      <c r="C181" s="413"/>
      <c r="D181" s="413"/>
      <c r="E181" s="414"/>
      <c r="F181" s="79"/>
      <c r="G181" s="91"/>
      <c r="H181" s="114"/>
      <c r="I181" s="113"/>
      <c r="J181" s="115"/>
      <c r="K181" s="113"/>
      <c r="L181" s="114"/>
      <c r="M181" s="92"/>
    </row>
    <row r="182" spans="1:13" ht="18.75" customHeight="1">
      <c r="A182" s="17"/>
      <c r="B182" s="31">
        <v>3.1</v>
      </c>
      <c r="C182" s="410" t="s">
        <v>78</v>
      </c>
      <c r="D182" s="410"/>
      <c r="E182" s="411"/>
      <c r="F182" s="23"/>
      <c r="G182" s="24"/>
      <c r="H182" s="106"/>
      <c r="I182" s="107"/>
      <c r="J182" s="108"/>
      <c r="K182" s="107"/>
      <c r="L182" s="106"/>
      <c r="M182" s="26"/>
    </row>
    <row r="183" spans="1:13" ht="18.75" customHeight="1">
      <c r="A183" s="20"/>
      <c r="B183" s="18"/>
      <c r="C183" s="28" t="s">
        <v>7</v>
      </c>
      <c r="D183" s="421" t="s">
        <v>82</v>
      </c>
      <c r="E183" s="422"/>
      <c r="F183" s="32">
        <v>1</v>
      </c>
      <c r="G183" s="59" t="s">
        <v>32</v>
      </c>
      <c r="H183" s="106">
        <v>1500</v>
      </c>
      <c r="I183" s="107">
        <f>SUM(H183)*$F183</f>
        <v>1500</v>
      </c>
      <c r="J183" s="109">
        <v>0</v>
      </c>
      <c r="K183" s="107">
        <f>SUM(J183)*$F183</f>
        <v>0</v>
      </c>
      <c r="L183" s="106">
        <f>SUM(,I183,K183)</f>
        <v>1500</v>
      </c>
      <c r="M183" s="30"/>
    </row>
    <row r="184" spans="1:13" ht="18.75" customHeight="1">
      <c r="A184" s="17"/>
      <c r="B184" s="18"/>
      <c r="C184" s="28" t="s">
        <v>7</v>
      </c>
      <c r="D184" s="421" t="s">
        <v>83</v>
      </c>
      <c r="E184" s="422"/>
      <c r="F184" s="32">
        <v>1</v>
      </c>
      <c r="G184" s="59" t="s">
        <v>32</v>
      </c>
      <c r="H184" s="106">
        <v>950</v>
      </c>
      <c r="I184" s="107">
        <f>SUM(H184)*$F184</f>
        <v>950</v>
      </c>
      <c r="J184" s="109">
        <v>0</v>
      </c>
      <c r="K184" s="107">
        <f>SUM(J184)*$F184</f>
        <v>0</v>
      </c>
      <c r="L184" s="106">
        <f>SUM(,I184,K184)</f>
        <v>950</v>
      </c>
      <c r="M184" s="30"/>
    </row>
    <row r="185" spans="1:13" ht="18.75" customHeight="1">
      <c r="A185" s="17"/>
      <c r="B185" s="27"/>
      <c r="C185" s="28" t="s">
        <v>7</v>
      </c>
      <c r="D185" s="421" t="s">
        <v>94</v>
      </c>
      <c r="E185" s="422"/>
      <c r="F185" s="32">
        <v>1</v>
      </c>
      <c r="G185" s="59" t="s">
        <v>32</v>
      </c>
      <c r="H185" s="106">
        <v>950</v>
      </c>
      <c r="I185" s="107">
        <f>SUM(H185)*$F185</f>
        <v>950</v>
      </c>
      <c r="J185" s="109">
        <v>0</v>
      </c>
      <c r="K185" s="107">
        <f>SUM(J185)*$F185</f>
        <v>0</v>
      </c>
      <c r="L185" s="106">
        <f>SUM(,I185,K185)</f>
        <v>950</v>
      </c>
      <c r="M185" s="30"/>
    </row>
    <row r="186" spans="1:13" ht="18.75" customHeight="1">
      <c r="A186" s="17"/>
      <c r="B186" s="353"/>
      <c r="C186" s="28" t="s">
        <v>7</v>
      </c>
      <c r="D186" s="421" t="s">
        <v>91</v>
      </c>
      <c r="E186" s="422"/>
      <c r="F186" s="32">
        <v>1</v>
      </c>
      <c r="G186" s="59" t="s">
        <v>32</v>
      </c>
      <c r="H186" s="106">
        <v>650</v>
      </c>
      <c r="I186" s="107">
        <f>SUM(H186)*$F186</f>
        <v>650</v>
      </c>
      <c r="J186" s="109">
        <v>0</v>
      </c>
      <c r="K186" s="107">
        <f>SUM(J186)*$F186</f>
        <v>0</v>
      </c>
      <c r="L186" s="106">
        <f>SUM(,I186,K186)</f>
        <v>650</v>
      </c>
      <c r="M186" s="30"/>
    </row>
    <row r="187" spans="1:13" ht="18.75" customHeight="1">
      <c r="A187" s="17"/>
      <c r="B187" s="27"/>
      <c r="C187" s="28" t="s">
        <v>7</v>
      </c>
      <c r="D187" s="421" t="s">
        <v>84</v>
      </c>
      <c r="E187" s="422"/>
      <c r="F187" s="32">
        <v>1</v>
      </c>
      <c r="G187" s="59" t="s">
        <v>32</v>
      </c>
      <c r="H187" s="106">
        <v>700</v>
      </c>
      <c r="I187" s="107">
        <f>SUM(H187)*$F187</f>
        <v>700</v>
      </c>
      <c r="J187" s="109">
        <v>0</v>
      </c>
      <c r="K187" s="107">
        <f>SUM(J187)*$F187</f>
        <v>0</v>
      </c>
      <c r="L187" s="106">
        <f>SUM(,I187,K187)</f>
        <v>700</v>
      </c>
      <c r="M187" s="30"/>
    </row>
    <row r="188" spans="1:13" ht="18.75" customHeight="1">
      <c r="A188" s="17"/>
      <c r="B188" s="18"/>
      <c r="C188" s="28"/>
      <c r="D188" s="423" t="s">
        <v>128</v>
      </c>
      <c r="E188" s="424"/>
      <c r="F188" s="82"/>
      <c r="G188" s="83"/>
      <c r="H188" s="110"/>
      <c r="I188" s="111">
        <f>SUM(I183:I187)</f>
        <v>4750</v>
      </c>
      <c r="J188" s="111"/>
      <c r="K188" s="111">
        <f>SUM(K183:K187)</f>
        <v>0</v>
      </c>
      <c r="L188" s="111">
        <f>SUM(L183:L187)</f>
        <v>4750</v>
      </c>
      <c r="M188" s="30"/>
    </row>
    <row r="189" spans="1:13" ht="18.75" customHeight="1">
      <c r="A189" s="17"/>
      <c r="B189" s="31">
        <v>3.2</v>
      </c>
      <c r="C189" s="410" t="s">
        <v>79</v>
      </c>
      <c r="D189" s="410"/>
      <c r="E189" s="411"/>
      <c r="F189" s="32"/>
      <c r="G189" s="33"/>
      <c r="H189" s="106"/>
      <c r="I189" s="107"/>
      <c r="J189" s="108"/>
      <c r="K189" s="107"/>
      <c r="L189" s="106"/>
      <c r="M189" s="26"/>
    </row>
    <row r="190" spans="1:13" ht="18.75" customHeight="1">
      <c r="A190" s="17"/>
      <c r="B190" s="18"/>
      <c r="C190" s="28" t="s">
        <v>7</v>
      </c>
      <c r="D190" s="421" t="s">
        <v>95</v>
      </c>
      <c r="E190" s="422"/>
      <c r="F190" s="32">
        <v>1</v>
      </c>
      <c r="G190" s="60" t="s">
        <v>32</v>
      </c>
      <c r="H190" s="106">
        <v>600</v>
      </c>
      <c r="I190" s="107">
        <f>SUM(H190)*$F190</f>
        <v>600</v>
      </c>
      <c r="J190" s="109">
        <v>0</v>
      </c>
      <c r="K190" s="107">
        <f>SUM(J190)*$F190</f>
        <v>0</v>
      </c>
      <c r="L190" s="106">
        <f>SUM(,I190,K190)</f>
        <v>600</v>
      </c>
      <c r="M190" s="30"/>
    </row>
    <row r="191" spans="1:13" ht="18.75" customHeight="1">
      <c r="A191" s="17"/>
      <c r="B191" s="18"/>
      <c r="C191" s="28" t="s">
        <v>7</v>
      </c>
      <c r="D191" s="421" t="s">
        <v>102</v>
      </c>
      <c r="E191" s="422"/>
      <c r="F191" s="32">
        <v>1</v>
      </c>
      <c r="G191" s="60" t="s">
        <v>32</v>
      </c>
      <c r="H191" s="106">
        <v>600</v>
      </c>
      <c r="I191" s="107">
        <f>SUM(H191)*$F191</f>
        <v>600</v>
      </c>
      <c r="J191" s="109">
        <v>0</v>
      </c>
      <c r="K191" s="107">
        <f>SUM(J191)*$F191</f>
        <v>0</v>
      </c>
      <c r="L191" s="106">
        <f>SUM(,I191,K191)</f>
        <v>600</v>
      </c>
      <c r="M191" s="30"/>
    </row>
    <row r="192" spans="1:13" ht="18.75" customHeight="1">
      <c r="A192" s="17"/>
      <c r="B192" s="18"/>
      <c r="C192" s="28" t="s">
        <v>7</v>
      </c>
      <c r="D192" s="421" t="s">
        <v>92</v>
      </c>
      <c r="E192" s="422"/>
      <c r="F192" s="32">
        <v>1</v>
      </c>
      <c r="G192" s="60" t="s">
        <v>32</v>
      </c>
      <c r="H192" s="106">
        <v>600</v>
      </c>
      <c r="I192" s="107">
        <f>SUM(H192)*$F192</f>
        <v>600</v>
      </c>
      <c r="J192" s="109">
        <v>0</v>
      </c>
      <c r="K192" s="107">
        <f>SUM(J192)*$F192</f>
        <v>0</v>
      </c>
      <c r="L192" s="106">
        <f>SUM(,I192,K192)</f>
        <v>600</v>
      </c>
      <c r="M192" s="30"/>
    </row>
    <row r="193" spans="1:13" ht="18.75" customHeight="1">
      <c r="A193" s="17"/>
      <c r="B193" s="18"/>
      <c r="C193" s="28" t="s">
        <v>7</v>
      </c>
      <c r="D193" s="421" t="s">
        <v>85</v>
      </c>
      <c r="E193" s="422"/>
      <c r="F193" s="32">
        <v>2</v>
      </c>
      <c r="G193" s="60" t="s">
        <v>32</v>
      </c>
      <c r="H193" s="106">
        <v>600</v>
      </c>
      <c r="I193" s="107">
        <f>SUM(H193)*$F193</f>
        <v>1200</v>
      </c>
      <c r="J193" s="109">
        <v>0</v>
      </c>
      <c r="K193" s="107">
        <f>SUM(J193)*$F193</f>
        <v>0</v>
      </c>
      <c r="L193" s="106">
        <f>SUM(,I193,K193)</f>
        <v>1200</v>
      </c>
      <c r="M193" s="30"/>
    </row>
    <row r="194" spans="1:13" ht="18.75" customHeight="1">
      <c r="A194" s="20"/>
      <c r="B194" s="18"/>
      <c r="C194" s="28"/>
      <c r="D194" s="423" t="s">
        <v>129</v>
      </c>
      <c r="E194" s="424"/>
      <c r="F194" s="82"/>
      <c r="G194" s="83"/>
      <c r="H194" s="110"/>
      <c r="I194" s="111">
        <f>SUM(I190:I193)</f>
        <v>3000</v>
      </c>
      <c r="J194" s="111"/>
      <c r="K194" s="111">
        <f>SUM(K190:K193)</f>
        <v>0</v>
      </c>
      <c r="L194" s="111">
        <f>SUM(L190:L193)</f>
        <v>3000</v>
      </c>
      <c r="M194" s="30"/>
    </row>
    <row r="195" spans="1:13" ht="18.75" customHeight="1">
      <c r="A195" s="20"/>
      <c r="B195" s="31">
        <v>3.3</v>
      </c>
      <c r="C195" s="410" t="s">
        <v>80</v>
      </c>
      <c r="D195" s="410"/>
      <c r="E195" s="411"/>
      <c r="F195" s="23"/>
      <c r="G195" s="24"/>
      <c r="H195" s="106"/>
      <c r="I195" s="107"/>
      <c r="J195" s="108"/>
      <c r="K195" s="107"/>
      <c r="L195" s="106"/>
      <c r="M195" s="26"/>
    </row>
    <row r="196" spans="1:13" ht="18.75" customHeight="1">
      <c r="A196" s="20"/>
      <c r="B196" s="18"/>
      <c r="C196" s="28" t="s">
        <v>7</v>
      </c>
      <c r="D196" s="425" t="s">
        <v>350</v>
      </c>
      <c r="E196" s="426"/>
      <c r="F196" s="32">
        <v>1</v>
      </c>
      <c r="G196" s="61" t="s">
        <v>75</v>
      </c>
      <c r="H196" s="342">
        <v>3500</v>
      </c>
      <c r="I196" s="107">
        <f>SUM(H196)*$F196</f>
        <v>3500</v>
      </c>
      <c r="J196" s="109"/>
      <c r="K196" s="107">
        <f>SUM(J196)*$F196</f>
        <v>0</v>
      </c>
      <c r="L196" s="106">
        <f>SUM(,I196,K196)</f>
        <v>3500</v>
      </c>
      <c r="M196" s="30"/>
    </row>
    <row r="197" spans="1:13" ht="18.75" customHeight="1">
      <c r="A197" s="20"/>
      <c r="B197" s="18"/>
      <c r="C197" s="28" t="s">
        <v>7</v>
      </c>
      <c r="D197" s="421" t="s">
        <v>351</v>
      </c>
      <c r="E197" s="422"/>
      <c r="F197" s="32">
        <v>6</v>
      </c>
      <c r="G197" s="61" t="s">
        <v>71</v>
      </c>
      <c r="H197" s="106">
        <v>350</v>
      </c>
      <c r="I197" s="107">
        <f>SUM(H197)*$F197</f>
        <v>2100</v>
      </c>
      <c r="J197" s="109">
        <v>30</v>
      </c>
      <c r="K197" s="107">
        <f>SUM(J197)*$F197</f>
        <v>180</v>
      </c>
      <c r="L197" s="106">
        <f>SUM(,I197,K197)</f>
        <v>2280</v>
      </c>
      <c r="M197" s="30"/>
    </row>
    <row r="198" spans="1:13" ht="18.75" customHeight="1">
      <c r="A198" s="17"/>
      <c r="B198" s="18"/>
      <c r="C198" s="28" t="s">
        <v>7</v>
      </c>
      <c r="D198" s="421" t="s">
        <v>352</v>
      </c>
      <c r="E198" s="422"/>
      <c r="F198" s="32">
        <v>8</v>
      </c>
      <c r="G198" s="61" t="s">
        <v>71</v>
      </c>
      <c r="H198" s="106">
        <v>400</v>
      </c>
      <c r="I198" s="107">
        <f>SUM(H198)*$F198</f>
        <v>3200</v>
      </c>
      <c r="J198" s="109">
        <v>30</v>
      </c>
      <c r="K198" s="107">
        <f>SUM(J198)*$F198</f>
        <v>240</v>
      </c>
      <c r="L198" s="106">
        <f>SUM(,I198,K198)</f>
        <v>3440</v>
      </c>
      <c r="M198" s="30"/>
    </row>
    <row r="199" spans="1:13" ht="18.75" customHeight="1">
      <c r="A199" s="17"/>
      <c r="B199" s="18"/>
      <c r="C199" s="28" t="s">
        <v>7</v>
      </c>
      <c r="D199" s="421" t="s">
        <v>353</v>
      </c>
      <c r="E199" s="422"/>
      <c r="F199" s="343">
        <v>1</v>
      </c>
      <c r="G199" s="61" t="s">
        <v>364</v>
      </c>
      <c r="H199" s="385">
        <v>1950</v>
      </c>
      <c r="I199" s="107">
        <f>SUM(H199)*$F199</f>
        <v>1950</v>
      </c>
      <c r="J199" s="386"/>
      <c r="K199" s="107">
        <f>SUM(J199)*$F199</f>
        <v>0</v>
      </c>
      <c r="L199" s="106">
        <f>SUM(,I199,K199)</f>
        <v>1950</v>
      </c>
      <c r="M199" s="30"/>
    </row>
    <row r="200" spans="1:13" ht="18.75" customHeight="1">
      <c r="A200" s="17"/>
      <c r="B200" s="27"/>
      <c r="C200" s="28" t="s">
        <v>7</v>
      </c>
      <c r="D200" s="421" t="s">
        <v>354</v>
      </c>
      <c r="E200" s="422"/>
      <c r="F200" s="343">
        <v>1</v>
      </c>
      <c r="G200" s="61" t="s">
        <v>364</v>
      </c>
      <c r="H200" s="385">
        <v>390</v>
      </c>
      <c r="I200" s="107">
        <f>SUM(H200)*$F200</f>
        <v>390</v>
      </c>
      <c r="J200" s="386">
        <v>130</v>
      </c>
      <c r="K200" s="107">
        <f>SUM(J200)*$F200</f>
        <v>130</v>
      </c>
      <c r="L200" s="106">
        <f>SUM(,I200,K200)</f>
        <v>520</v>
      </c>
      <c r="M200" s="30"/>
    </row>
    <row r="201" spans="1:13" ht="18.75" customHeight="1">
      <c r="A201" s="20"/>
      <c r="B201" s="18"/>
      <c r="C201" s="28"/>
      <c r="D201" s="423" t="s">
        <v>130</v>
      </c>
      <c r="E201" s="424"/>
      <c r="F201" s="82"/>
      <c r="G201" s="29"/>
      <c r="H201" s="110"/>
      <c r="I201" s="111">
        <f>SUM(I196:I200)</f>
        <v>11140</v>
      </c>
      <c r="J201" s="111"/>
      <c r="K201" s="111">
        <f>SUM(K196:K200)</f>
        <v>550</v>
      </c>
      <c r="L201" s="111">
        <f>SUM(L196:L200)</f>
        <v>11690</v>
      </c>
      <c r="M201" s="30"/>
    </row>
    <row r="202" spans="1:13" ht="18.75" customHeight="1">
      <c r="A202" s="17"/>
      <c r="B202" s="31">
        <v>3.4</v>
      </c>
      <c r="C202" s="410" t="s">
        <v>81</v>
      </c>
      <c r="D202" s="410"/>
      <c r="E202" s="411"/>
      <c r="F202" s="32"/>
      <c r="G202" s="33"/>
      <c r="H202" s="106"/>
      <c r="I202" s="107"/>
      <c r="J202" s="108"/>
      <c r="K202" s="107"/>
      <c r="L202" s="106"/>
      <c r="M202" s="26"/>
    </row>
    <row r="203" spans="1:13" ht="18.75" customHeight="1">
      <c r="A203" s="397"/>
      <c r="B203" s="398"/>
      <c r="C203" s="402"/>
      <c r="D203" s="408" t="s">
        <v>131</v>
      </c>
      <c r="E203" s="409"/>
      <c r="F203" s="400"/>
      <c r="G203" s="401"/>
      <c r="H203" s="393"/>
      <c r="I203" s="394"/>
      <c r="J203" s="395"/>
      <c r="K203" s="394"/>
      <c r="L203" s="393"/>
      <c r="M203" s="396"/>
    </row>
    <row r="204" spans="1:13" ht="18.75" customHeight="1">
      <c r="A204" s="399"/>
      <c r="B204" s="427" t="s">
        <v>366</v>
      </c>
      <c r="C204" s="428"/>
      <c r="D204" s="428"/>
      <c r="E204" s="429"/>
      <c r="F204" s="330"/>
      <c r="G204" s="331" t="s">
        <v>47</v>
      </c>
      <c r="H204" s="332"/>
      <c r="I204" s="333">
        <f>SUM(I188+I194+I201)</f>
        <v>18890</v>
      </c>
      <c r="J204" s="333"/>
      <c r="K204" s="333">
        <f>SUM(K188+K194+K201)</f>
        <v>550</v>
      </c>
      <c r="L204" s="333">
        <f>SUM(L188+L194+L201)</f>
        <v>19440</v>
      </c>
      <c r="M204" s="334"/>
    </row>
    <row r="205" spans="1:13" ht="18.75" customHeight="1">
      <c r="A205" s="387">
        <v>4</v>
      </c>
      <c r="B205" s="412" t="s">
        <v>122</v>
      </c>
      <c r="C205" s="415"/>
      <c r="D205" s="415"/>
      <c r="E205" s="416"/>
      <c r="F205" s="32"/>
      <c r="G205" s="60"/>
      <c r="H205" s="106"/>
      <c r="I205" s="107"/>
      <c r="J205" s="109"/>
      <c r="K205" s="107"/>
      <c r="L205" s="106"/>
      <c r="M205" s="30"/>
    </row>
    <row r="206" spans="1:13" ht="18.75" customHeight="1">
      <c r="A206" s="20"/>
      <c r="B206" s="31">
        <v>4.0999999999999996</v>
      </c>
      <c r="C206" s="410" t="s">
        <v>98</v>
      </c>
      <c r="D206" s="410"/>
      <c r="E206" s="411"/>
      <c r="F206" s="23"/>
      <c r="G206" s="24"/>
      <c r="H206" s="106"/>
      <c r="I206" s="107"/>
      <c r="J206" s="108"/>
      <c r="K206" s="107"/>
      <c r="L206" s="106"/>
      <c r="M206" s="26"/>
    </row>
    <row r="207" spans="1:13" ht="18.75" customHeight="1">
      <c r="A207" s="20"/>
      <c r="B207" s="18"/>
      <c r="C207" s="345" t="s">
        <v>7</v>
      </c>
      <c r="D207" s="425" t="s">
        <v>355</v>
      </c>
      <c r="E207" s="426"/>
      <c r="F207" s="32">
        <v>13</v>
      </c>
      <c r="G207" s="60" t="s">
        <v>75</v>
      </c>
      <c r="H207" s="106">
        <v>450</v>
      </c>
      <c r="I207" s="107">
        <f>SUM(H207)*$F207</f>
        <v>5850</v>
      </c>
      <c r="J207" s="108">
        <v>120</v>
      </c>
      <c r="K207" s="107">
        <f>SUM(J207)*$F207</f>
        <v>1560</v>
      </c>
      <c r="L207" s="106">
        <f>SUM(,I207,K207)</f>
        <v>7410</v>
      </c>
      <c r="M207" s="30"/>
    </row>
    <row r="208" spans="1:13" ht="18.75" customHeight="1">
      <c r="A208" s="20"/>
      <c r="B208" s="18"/>
      <c r="C208" s="28" t="s">
        <v>7</v>
      </c>
      <c r="D208" s="425" t="s">
        <v>356</v>
      </c>
      <c r="E208" s="426"/>
      <c r="F208" s="32">
        <v>4</v>
      </c>
      <c r="G208" s="60" t="s">
        <v>75</v>
      </c>
      <c r="H208" s="106">
        <v>450</v>
      </c>
      <c r="I208" s="107">
        <f>SUM(H208)*$F208</f>
        <v>1800</v>
      </c>
      <c r="J208" s="108">
        <v>175</v>
      </c>
      <c r="K208" s="107">
        <f>SUM(J208)*$F208</f>
        <v>700</v>
      </c>
      <c r="L208" s="106">
        <f>SUM(,I208,K208)</f>
        <v>2500</v>
      </c>
      <c r="M208" s="30"/>
    </row>
    <row r="209" spans="1:13" ht="18.75" customHeight="1">
      <c r="A209" s="20"/>
      <c r="B209" s="352"/>
      <c r="C209" s="28"/>
      <c r="D209" s="423" t="s">
        <v>132</v>
      </c>
      <c r="E209" s="424"/>
      <c r="F209" s="82"/>
      <c r="G209" s="83"/>
      <c r="H209" s="110"/>
      <c r="I209" s="111">
        <f>SUM(I207:I208)</f>
        <v>7650</v>
      </c>
      <c r="J209" s="111"/>
      <c r="K209" s="111">
        <f>SUM(K207:K208)</f>
        <v>2260</v>
      </c>
      <c r="L209" s="111">
        <f>SUM(L207:L208)</f>
        <v>9910</v>
      </c>
      <c r="M209" s="30"/>
    </row>
    <row r="210" spans="1:13" ht="18.75" customHeight="1">
      <c r="A210" s="90"/>
      <c r="B210" s="31">
        <v>4.2</v>
      </c>
      <c r="C210" s="410" t="s">
        <v>357</v>
      </c>
      <c r="D210" s="410"/>
      <c r="E210" s="411"/>
      <c r="F210" s="32"/>
      <c r="G210" s="33"/>
      <c r="H210" s="106"/>
      <c r="I210" s="107"/>
      <c r="J210" s="108"/>
      <c r="K210" s="107"/>
      <c r="L210" s="106"/>
      <c r="M210" s="26"/>
    </row>
    <row r="211" spans="1:13" ht="18.75" customHeight="1">
      <c r="A211" s="20"/>
      <c r="B211" s="18"/>
      <c r="C211" s="28" t="s">
        <v>7</v>
      </c>
      <c r="D211" s="376" t="s">
        <v>358</v>
      </c>
      <c r="E211" s="377"/>
      <c r="F211" s="32">
        <v>10</v>
      </c>
      <c r="G211" s="60" t="s">
        <v>32</v>
      </c>
      <c r="H211" s="106">
        <v>160</v>
      </c>
      <c r="I211" s="107">
        <f>SUM(H211)*$F211</f>
        <v>1600</v>
      </c>
      <c r="J211" s="109">
        <v>100</v>
      </c>
      <c r="K211" s="107">
        <f>SUM(J211)*$F211</f>
        <v>1000</v>
      </c>
      <c r="L211" s="106">
        <f>SUM(,I211,K211)</f>
        <v>2600</v>
      </c>
      <c r="M211" s="30"/>
    </row>
    <row r="212" spans="1:13" ht="18.75" customHeight="1">
      <c r="A212" s="20"/>
      <c r="B212" s="18"/>
      <c r="C212" s="28"/>
      <c r="D212" s="376" t="s">
        <v>103</v>
      </c>
      <c r="E212" s="377"/>
      <c r="F212" s="32">
        <v>17</v>
      </c>
      <c r="G212" s="60" t="s">
        <v>32</v>
      </c>
      <c r="H212" s="106">
        <v>80</v>
      </c>
      <c r="I212" s="107">
        <f>SUM(H212)*$F212</f>
        <v>1360</v>
      </c>
      <c r="J212" s="109">
        <v>85</v>
      </c>
      <c r="K212" s="107">
        <f>SUM(J212)*$F212</f>
        <v>1445</v>
      </c>
      <c r="L212" s="106">
        <f>SUM(,I212,K212)</f>
        <v>2805</v>
      </c>
      <c r="M212" s="30"/>
    </row>
    <row r="213" spans="1:13" ht="18.75" customHeight="1">
      <c r="A213" s="20"/>
      <c r="B213" s="18"/>
      <c r="C213" s="28"/>
      <c r="D213" s="423" t="s">
        <v>133</v>
      </c>
      <c r="E213" s="424"/>
      <c r="F213" s="82"/>
      <c r="G213" s="83"/>
      <c r="H213" s="110"/>
      <c r="I213" s="111">
        <f>SUM(I211:I212)</f>
        <v>2960</v>
      </c>
      <c r="J213" s="111"/>
      <c r="K213" s="111">
        <f>SUM(K211:K212)</f>
        <v>2445</v>
      </c>
      <c r="L213" s="111">
        <f>SUM(L211:L212)</f>
        <v>5405</v>
      </c>
      <c r="M213" s="30"/>
    </row>
    <row r="214" spans="1:13" ht="18.75" customHeight="1">
      <c r="A214" s="20"/>
      <c r="B214" s="31">
        <v>4.3</v>
      </c>
      <c r="C214" s="410" t="s">
        <v>99</v>
      </c>
      <c r="D214" s="410"/>
      <c r="E214" s="411"/>
      <c r="F214" s="23"/>
      <c r="G214" s="24"/>
      <c r="H214" s="106"/>
      <c r="I214" s="107"/>
      <c r="J214" s="108"/>
      <c r="K214" s="107"/>
      <c r="L214" s="106"/>
      <c r="M214" s="26"/>
    </row>
    <row r="215" spans="1:13" ht="18.75" customHeight="1">
      <c r="A215" s="20"/>
      <c r="B215" s="18"/>
      <c r="C215" s="28" t="s">
        <v>7</v>
      </c>
      <c r="D215" s="421" t="s">
        <v>104</v>
      </c>
      <c r="E215" s="422"/>
      <c r="F215" s="32">
        <v>17</v>
      </c>
      <c r="G215" s="61" t="s">
        <v>32</v>
      </c>
      <c r="H215" s="106">
        <v>145</v>
      </c>
      <c r="I215" s="107">
        <f>SUM(H215)*$F215</f>
        <v>2465</v>
      </c>
      <c r="J215" s="109">
        <v>80</v>
      </c>
      <c r="K215" s="107">
        <f>SUM(J215)*$F215</f>
        <v>1360</v>
      </c>
      <c r="L215" s="106">
        <f>SUM(,I215,K215)</f>
        <v>3825</v>
      </c>
      <c r="M215" s="30"/>
    </row>
    <row r="216" spans="1:13" ht="18.75" customHeight="1">
      <c r="A216" s="17"/>
      <c r="B216" s="31"/>
      <c r="C216" s="28" t="s">
        <v>7</v>
      </c>
      <c r="D216" s="421" t="s">
        <v>105</v>
      </c>
      <c r="E216" s="422"/>
      <c r="F216" s="32">
        <v>10</v>
      </c>
      <c r="G216" s="61" t="s">
        <v>32</v>
      </c>
      <c r="H216" s="106">
        <v>145</v>
      </c>
      <c r="I216" s="107">
        <f>SUM(H216)*$F216</f>
        <v>1450</v>
      </c>
      <c r="J216" s="109">
        <v>80</v>
      </c>
      <c r="K216" s="107">
        <f>SUM(J216)*$F216</f>
        <v>800</v>
      </c>
      <c r="L216" s="106">
        <f>SUM(,I216,K216)</f>
        <v>2250</v>
      </c>
      <c r="M216" s="30"/>
    </row>
    <row r="217" spans="1:13" ht="18.75" customHeight="1">
      <c r="A217" s="17"/>
      <c r="B217" s="18"/>
      <c r="C217" s="28" t="s">
        <v>7</v>
      </c>
      <c r="D217" s="421" t="s">
        <v>289</v>
      </c>
      <c r="E217" s="422"/>
      <c r="F217" s="32">
        <v>10</v>
      </c>
      <c r="G217" s="61" t="s">
        <v>32</v>
      </c>
      <c r="H217" s="106">
        <v>430</v>
      </c>
      <c r="I217" s="107">
        <f>SUM(H217)*$F217</f>
        <v>4300</v>
      </c>
      <c r="J217" s="109">
        <v>110</v>
      </c>
      <c r="K217" s="107">
        <f>SUM(J217)*$F217</f>
        <v>1100</v>
      </c>
      <c r="L217" s="106">
        <f>SUM(,I217,K217)</f>
        <v>5400</v>
      </c>
      <c r="M217" s="30"/>
    </row>
    <row r="218" spans="1:13" ht="18.75" customHeight="1">
      <c r="A218" s="17"/>
      <c r="B218" s="18"/>
      <c r="C218" s="28"/>
      <c r="D218" s="423" t="s">
        <v>134</v>
      </c>
      <c r="E218" s="424"/>
      <c r="F218" s="82"/>
      <c r="G218" s="83"/>
      <c r="H218" s="110"/>
      <c r="I218" s="111">
        <f>SUM(I215:I217)</f>
        <v>8215</v>
      </c>
      <c r="J218" s="111"/>
      <c r="K218" s="111">
        <f>SUM(K215:K217)</f>
        <v>3260</v>
      </c>
      <c r="L218" s="111">
        <f>SUM(L215:L217)</f>
        <v>11475</v>
      </c>
      <c r="M218" s="30"/>
    </row>
    <row r="219" spans="1:13" ht="18.75" customHeight="1">
      <c r="A219" s="17"/>
      <c r="B219" s="31">
        <v>4.4000000000000004</v>
      </c>
      <c r="C219" s="410" t="s">
        <v>368</v>
      </c>
      <c r="D219" s="410"/>
      <c r="E219" s="411"/>
      <c r="F219" s="23"/>
      <c r="G219" s="24"/>
      <c r="H219" s="106"/>
      <c r="I219" s="107"/>
      <c r="J219" s="108"/>
      <c r="K219" s="107"/>
      <c r="L219" s="106"/>
      <c r="M219" s="26"/>
    </row>
    <row r="220" spans="1:13" ht="18.75" customHeight="1">
      <c r="A220" s="17"/>
      <c r="B220" s="18"/>
      <c r="C220" s="28" t="s">
        <v>7</v>
      </c>
      <c r="D220" s="381" t="s">
        <v>332</v>
      </c>
      <c r="E220" s="377"/>
      <c r="F220" s="32">
        <v>1</v>
      </c>
      <c r="G220" s="61" t="s">
        <v>75</v>
      </c>
      <c r="H220" s="106">
        <v>3200</v>
      </c>
      <c r="I220" s="107">
        <f>SUM(H220)*$F220</f>
        <v>3200</v>
      </c>
      <c r="J220" s="109">
        <v>450</v>
      </c>
      <c r="K220" s="107">
        <f>SUM(J220)*$F220</f>
        <v>450</v>
      </c>
      <c r="L220" s="106">
        <f>SUM(,I220,K220)</f>
        <v>3650</v>
      </c>
      <c r="M220" s="30"/>
    </row>
    <row r="221" spans="1:13" ht="18.75" customHeight="1">
      <c r="A221" s="17"/>
      <c r="B221" s="18"/>
      <c r="C221" s="28"/>
      <c r="D221" s="423" t="s">
        <v>134</v>
      </c>
      <c r="E221" s="424"/>
      <c r="F221" s="82"/>
      <c r="G221" s="24"/>
      <c r="H221" s="110"/>
      <c r="I221" s="111">
        <f>SUM(I220:I220)</f>
        <v>3200</v>
      </c>
      <c r="J221" s="111"/>
      <c r="K221" s="111">
        <f>SUM(K220:K220)</f>
        <v>450</v>
      </c>
      <c r="L221" s="111">
        <f>SUM(L220:L220)</f>
        <v>3650</v>
      </c>
      <c r="M221" s="30"/>
    </row>
    <row r="222" spans="1:13" ht="18.75" customHeight="1">
      <c r="A222" s="17"/>
      <c r="B222" s="18"/>
      <c r="C222" s="28"/>
      <c r="D222" s="378"/>
      <c r="E222" s="379"/>
      <c r="F222" s="82"/>
      <c r="G222" s="24"/>
      <c r="H222" s="110"/>
      <c r="I222" s="111"/>
      <c r="J222" s="136"/>
      <c r="K222" s="111"/>
      <c r="L222" s="111"/>
      <c r="M222" s="30"/>
    </row>
    <row r="223" spans="1:13" ht="18.75" customHeight="1">
      <c r="A223" s="17"/>
      <c r="B223" s="18"/>
      <c r="C223" s="28"/>
      <c r="D223" s="378"/>
      <c r="E223" s="379"/>
      <c r="F223" s="82"/>
      <c r="G223" s="24"/>
      <c r="H223" s="110"/>
      <c r="I223" s="111"/>
      <c r="J223" s="136"/>
      <c r="K223" s="111"/>
      <c r="L223" s="111"/>
      <c r="M223" s="30"/>
    </row>
    <row r="224" spans="1:13" ht="18.75" customHeight="1">
      <c r="A224" s="17"/>
      <c r="B224" s="18"/>
      <c r="C224" s="28"/>
      <c r="D224" s="378"/>
      <c r="E224" s="379"/>
      <c r="F224" s="82"/>
      <c r="G224" s="24"/>
      <c r="H224" s="110"/>
      <c r="I224" s="111"/>
      <c r="J224" s="136"/>
      <c r="K224" s="111"/>
      <c r="L224" s="111"/>
      <c r="M224" s="30"/>
    </row>
    <row r="225" spans="1:13" ht="18.75" customHeight="1">
      <c r="A225" s="17"/>
      <c r="B225" s="18"/>
      <c r="C225" s="28"/>
      <c r="D225" s="378"/>
      <c r="E225" s="379"/>
      <c r="F225" s="82"/>
      <c r="G225" s="24"/>
      <c r="H225" s="110"/>
      <c r="I225" s="111"/>
      <c r="J225" s="136"/>
      <c r="K225" s="111"/>
      <c r="L225" s="111"/>
      <c r="M225" s="30"/>
    </row>
    <row r="226" spans="1:13" ht="18.75" customHeight="1">
      <c r="A226" s="397"/>
      <c r="B226" s="398"/>
      <c r="C226" s="402"/>
      <c r="D226" s="403"/>
      <c r="E226" s="404"/>
      <c r="F226" s="82"/>
      <c r="G226" s="24"/>
      <c r="H226" s="110"/>
      <c r="I226" s="111"/>
      <c r="J226" s="136"/>
      <c r="K226" s="111"/>
      <c r="L226" s="111"/>
      <c r="M226" s="30"/>
    </row>
    <row r="227" spans="1:13" ht="18.75" customHeight="1">
      <c r="A227" s="399"/>
      <c r="B227" s="405" t="s">
        <v>365</v>
      </c>
      <c r="C227" s="406"/>
      <c r="D227" s="406"/>
      <c r="E227" s="407"/>
      <c r="F227" s="330"/>
      <c r="G227" s="331" t="s">
        <v>47</v>
      </c>
      <c r="H227" s="332"/>
      <c r="I227" s="333">
        <f>SUM(I212+I218)</f>
        <v>9575</v>
      </c>
      <c r="J227" s="333"/>
      <c r="K227" s="333">
        <f>SUM(K212+K218)</f>
        <v>4705</v>
      </c>
      <c r="L227" s="333">
        <f>SUM(L212+L218)</f>
        <v>14280</v>
      </c>
      <c r="M227" s="334"/>
    </row>
    <row r="228" spans="1:13" ht="18.75" customHeight="1">
      <c r="A228" s="10"/>
      <c r="B228" s="10"/>
      <c r="F228" s="10"/>
      <c r="H228" s="10"/>
      <c r="I228" s="10"/>
      <c r="J228" s="10"/>
      <c r="K228" s="10"/>
      <c r="L228" s="10"/>
    </row>
    <row r="229" spans="1:13" ht="18.75" customHeight="1">
      <c r="A229" s="10"/>
      <c r="B229" s="10"/>
      <c r="F229" s="10"/>
      <c r="H229" s="10"/>
      <c r="I229" s="10"/>
      <c r="J229" s="10"/>
      <c r="K229" s="10"/>
      <c r="L229" s="10"/>
    </row>
    <row r="230" spans="1:13" ht="18.75" customHeight="1">
      <c r="A230" s="10"/>
      <c r="B230" s="10"/>
      <c r="F230" s="10"/>
      <c r="H230" s="10"/>
      <c r="I230" s="10"/>
      <c r="J230" s="10"/>
      <c r="K230" s="10"/>
      <c r="L230" s="10"/>
    </row>
    <row r="231" spans="1:13" ht="18.75" customHeight="1">
      <c r="A231" s="10"/>
      <c r="B231" s="10"/>
      <c r="F231" s="10"/>
      <c r="H231" s="10"/>
      <c r="I231" s="10"/>
      <c r="J231" s="10"/>
      <c r="K231" s="10"/>
      <c r="L231" s="10"/>
    </row>
    <row r="232" spans="1:13" ht="18.75" customHeight="1">
      <c r="A232" s="10"/>
      <c r="B232" s="10"/>
      <c r="F232" s="10"/>
      <c r="H232" s="10"/>
      <c r="I232" s="10"/>
      <c r="J232" s="10"/>
      <c r="K232" s="10"/>
      <c r="L232" s="10"/>
    </row>
    <row r="233" spans="1:13" ht="18.75" customHeight="1">
      <c r="A233" s="10"/>
      <c r="B233" s="10"/>
      <c r="F233" s="10"/>
      <c r="H233" s="10"/>
      <c r="I233" s="10"/>
      <c r="J233" s="10"/>
      <c r="K233" s="10"/>
      <c r="L233" s="10"/>
    </row>
    <row r="234" spans="1:13" ht="18.75" customHeight="1">
      <c r="A234" s="10"/>
      <c r="B234" s="10"/>
      <c r="F234" s="10"/>
      <c r="H234" s="10"/>
      <c r="I234" s="10"/>
      <c r="J234" s="10"/>
      <c r="K234" s="10"/>
      <c r="L234" s="10"/>
    </row>
    <row r="235" spans="1:13" ht="18.75" customHeight="1">
      <c r="A235" s="10"/>
      <c r="B235" s="10"/>
      <c r="F235" s="10"/>
      <c r="H235" s="10"/>
      <c r="I235" s="10"/>
      <c r="J235" s="10"/>
      <c r="K235" s="10"/>
      <c r="L235" s="10"/>
    </row>
    <row r="236" spans="1:13" ht="18.75" customHeight="1">
      <c r="A236" s="10"/>
      <c r="B236" s="10"/>
      <c r="F236" s="10"/>
      <c r="H236" s="10"/>
      <c r="I236" s="10"/>
      <c r="J236" s="10"/>
      <c r="K236" s="10"/>
      <c r="L236" s="10"/>
    </row>
    <row r="237" spans="1:13" ht="18.75" customHeight="1">
      <c r="A237" s="10"/>
      <c r="B237" s="10"/>
      <c r="F237" s="10"/>
      <c r="H237" s="10"/>
      <c r="I237" s="10"/>
      <c r="J237" s="10"/>
      <c r="K237" s="10"/>
      <c r="L237" s="10"/>
    </row>
    <row r="238" spans="1:13" ht="18.75" customHeight="1">
      <c r="A238" s="10"/>
      <c r="B238" s="10"/>
      <c r="F238" s="10"/>
      <c r="H238" s="10"/>
      <c r="I238" s="10"/>
      <c r="J238" s="10"/>
      <c r="K238" s="10"/>
      <c r="L238" s="10"/>
    </row>
    <row r="239" spans="1:13" ht="18.75" customHeight="1">
      <c r="A239" s="10"/>
      <c r="B239" s="10"/>
      <c r="F239" s="10"/>
      <c r="H239" s="10"/>
      <c r="I239" s="10"/>
      <c r="J239" s="10"/>
      <c r="K239" s="10"/>
      <c r="L239" s="10"/>
    </row>
    <row r="240" spans="1:13" ht="18.75" customHeight="1">
      <c r="A240" s="10"/>
      <c r="B240" s="10"/>
      <c r="F240" s="10"/>
      <c r="H240" s="10"/>
      <c r="I240" s="10"/>
      <c r="J240" s="10"/>
      <c r="K240" s="10"/>
      <c r="L240" s="10"/>
    </row>
    <row r="241" spans="1:12" ht="18.75" customHeight="1">
      <c r="A241" s="10"/>
      <c r="B241" s="10"/>
      <c r="F241" s="10"/>
      <c r="H241" s="10"/>
      <c r="I241" s="10"/>
      <c r="J241" s="10"/>
      <c r="K241" s="10"/>
      <c r="L241" s="10"/>
    </row>
    <row r="242" spans="1:12" ht="18.75" customHeight="1">
      <c r="A242" s="10"/>
      <c r="B242" s="10"/>
      <c r="F242" s="10"/>
      <c r="H242" s="10"/>
      <c r="I242" s="10"/>
      <c r="J242" s="10"/>
      <c r="K242" s="10"/>
      <c r="L242" s="10"/>
    </row>
    <row r="243" spans="1:12" ht="18.75" customHeight="1">
      <c r="A243" s="10"/>
      <c r="B243" s="10"/>
      <c r="F243" s="10"/>
      <c r="H243" s="10"/>
      <c r="I243" s="10"/>
      <c r="J243" s="10"/>
      <c r="K243" s="10"/>
      <c r="L243" s="10"/>
    </row>
    <row r="244" spans="1:12" ht="18.75" customHeight="1">
      <c r="A244" s="10"/>
      <c r="B244" s="10"/>
      <c r="F244" s="10"/>
      <c r="H244" s="10"/>
      <c r="I244" s="10"/>
      <c r="J244" s="10"/>
      <c r="K244" s="10"/>
      <c r="L244" s="10"/>
    </row>
    <row r="245" spans="1:12" ht="18.75" customHeight="1">
      <c r="A245" s="10"/>
      <c r="B245" s="10"/>
      <c r="F245" s="10"/>
      <c r="H245" s="10"/>
      <c r="I245" s="10"/>
      <c r="J245" s="10"/>
      <c r="K245" s="10"/>
      <c r="L245" s="10"/>
    </row>
    <row r="246" spans="1:12" ht="18.75" customHeight="1">
      <c r="A246" s="10"/>
      <c r="B246" s="10"/>
      <c r="F246" s="10"/>
      <c r="H246" s="10"/>
      <c r="I246" s="10"/>
      <c r="J246" s="10"/>
      <c r="K246" s="10"/>
      <c r="L246" s="10"/>
    </row>
    <row r="247" spans="1:12" ht="18.75" customHeight="1">
      <c r="A247" s="10"/>
      <c r="B247" s="10"/>
      <c r="F247" s="10"/>
      <c r="H247" s="10"/>
      <c r="I247" s="10"/>
      <c r="J247" s="10"/>
      <c r="K247" s="10"/>
      <c r="L247" s="10"/>
    </row>
    <row r="248" spans="1:12" ht="18.75" customHeight="1">
      <c r="A248" s="10"/>
      <c r="B248" s="10"/>
      <c r="F248" s="10"/>
      <c r="H248" s="10"/>
      <c r="I248" s="10"/>
      <c r="J248" s="10"/>
      <c r="K248" s="10"/>
      <c r="L248" s="10"/>
    </row>
    <row r="249" spans="1:12" ht="18.75" customHeight="1">
      <c r="A249" s="10"/>
      <c r="B249" s="10"/>
      <c r="F249" s="10"/>
      <c r="H249" s="10"/>
      <c r="I249" s="10"/>
      <c r="J249" s="10"/>
      <c r="K249" s="10"/>
      <c r="L249" s="10"/>
    </row>
    <row r="250" spans="1:12" ht="18.75" customHeight="1">
      <c r="A250" s="10"/>
      <c r="B250" s="10"/>
      <c r="F250" s="10"/>
      <c r="H250" s="10"/>
      <c r="I250" s="10"/>
      <c r="J250" s="10"/>
      <c r="K250" s="10"/>
      <c r="L250" s="10"/>
    </row>
    <row r="251" spans="1:12" ht="18.75" customHeight="1">
      <c r="A251" s="10"/>
      <c r="B251" s="10"/>
      <c r="F251" s="10"/>
      <c r="H251" s="10"/>
      <c r="I251" s="10"/>
      <c r="J251" s="10"/>
      <c r="K251" s="10"/>
      <c r="L251" s="10"/>
    </row>
    <row r="252" spans="1:12" ht="18.75" customHeight="1">
      <c r="A252" s="10"/>
      <c r="B252" s="10"/>
      <c r="F252" s="10"/>
      <c r="H252" s="10"/>
      <c r="I252" s="10"/>
      <c r="J252" s="10"/>
      <c r="K252" s="10"/>
      <c r="L252" s="10"/>
    </row>
    <row r="253" spans="1:12" ht="18.75" customHeight="1">
      <c r="A253" s="10"/>
      <c r="B253" s="10"/>
      <c r="F253" s="10"/>
      <c r="H253" s="10"/>
      <c r="I253" s="10"/>
      <c r="J253" s="10"/>
      <c r="K253" s="10"/>
      <c r="L253" s="10"/>
    </row>
    <row r="254" spans="1:12" ht="18.75" customHeight="1">
      <c r="A254" s="10"/>
      <c r="B254" s="10"/>
      <c r="F254" s="10"/>
      <c r="H254" s="10"/>
      <c r="I254" s="10"/>
      <c r="J254" s="10"/>
      <c r="K254" s="10"/>
      <c r="L254" s="10"/>
    </row>
    <row r="255" spans="1:12" ht="18.75" customHeight="1">
      <c r="A255" s="10"/>
      <c r="B255" s="10"/>
      <c r="F255" s="10"/>
      <c r="H255" s="10"/>
      <c r="I255" s="10"/>
      <c r="J255" s="10"/>
      <c r="K255" s="10"/>
      <c r="L255" s="10"/>
    </row>
    <row r="256" spans="1:12" ht="18.75" customHeight="1">
      <c r="A256" s="10"/>
      <c r="B256" s="10"/>
      <c r="F256" s="10"/>
      <c r="H256" s="10"/>
      <c r="I256" s="10"/>
      <c r="J256" s="10"/>
      <c r="K256" s="10"/>
      <c r="L256" s="10"/>
    </row>
    <row r="257" spans="1:12" ht="18.75" customHeight="1">
      <c r="A257" s="10"/>
      <c r="B257" s="10"/>
      <c r="F257" s="10"/>
      <c r="H257" s="10"/>
      <c r="I257" s="10"/>
      <c r="J257" s="10"/>
      <c r="K257" s="10"/>
      <c r="L257" s="10"/>
    </row>
    <row r="258" spans="1:12" ht="18.75" customHeight="1">
      <c r="A258" s="10"/>
      <c r="B258" s="10"/>
      <c r="F258" s="10"/>
      <c r="H258" s="10"/>
      <c r="I258" s="10"/>
      <c r="J258" s="10"/>
      <c r="K258" s="10"/>
      <c r="L258" s="10"/>
    </row>
    <row r="259" spans="1:12" ht="18.75" customHeight="1">
      <c r="A259" s="10"/>
      <c r="B259" s="10"/>
      <c r="F259" s="10"/>
      <c r="H259" s="10"/>
      <c r="I259" s="10"/>
      <c r="J259" s="10"/>
      <c r="K259" s="10"/>
      <c r="L259" s="10"/>
    </row>
    <row r="260" spans="1:12" ht="18.75" customHeight="1">
      <c r="A260" s="10"/>
      <c r="B260" s="10"/>
      <c r="F260" s="10"/>
      <c r="H260" s="10"/>
      <c r="I260" s="10"/>
      <c r="J260" s="10"/>
      <c r="K260" s="10"/>
      <c r="L260" s="10"/>
    </row>
    <row r="261" spans="1:12" ht="18.75" customHeight="1">
      <c r="A261" s="10"/>
      <c r="B261" s="10"/>
      <c r="F261" s="10"/>
      <c r="H261" s="10"/>
      <c r="I261" s="10"/>
      <c r="J261" s="10"/>
      <c r="K261" s="10"/>
      <c r="L261" s="10"/>
    </row>
    <row r="262" spans="1:12" ht="18.75" customHeight="1">
      <c r="A262" s="10"/>
      <c r="B262" s="10"/>
      <c r="F262" s="10"/>
      <c r="H262" s="10"/>
      <c r="I262" s="10"/>
      <c r="J262" s="10"/>
      <c r="K262" s="10"/>
      <c r="L262" s="10"/>
    </row>
    <row r="263" spans="1:12" ht="18.75" customHeight="1">
      <c r="A263" s="10"/>
      <c r="B263" s="10"/>
      <c r="F263" s="10"/>
      <c r="H263" s="10"/>
      <c r="I263" s="10"/>
      <c r="J263" s="10"/>
      <c r="K263" s="10"/>
      <c r="L263" s="10"/>
    </row>
    <row r="264" spans="1:12" ht="18.75" customHeight="1"/>
    <row r="265" spans="1:12" ht="18.75" customHeight="1">
      <c r="A265" s="56"/>
    </row>
    <row r="266" spans="1:12" ht="18.75" customHeight="1">
      <c r="A266" s="56"/>
    </row>
    <row r="267" spans="1:12" ht="18.75" customHeight="1">
      <c r="A267" s="56"/>
    </row>
    <row r="268" spans="1:12" ht="18.75" customHeight="1">
      <c r="A268" s="56"/>
    </row>
    <row r="269" spans="1:12" ht="18.75" customHeight="1">
      <c r="A269" s="56"/>
    </row>
    <row r="270" spans="1:12" ht="18.75" customHeight="1"/>
    <row r="271" spans="1:12" ht="18.75" customHeight="1"/>
    <row r="272" spans="1:1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</sheetData>
  <mergeCells count="202">
    <mergeCell ref="D50:E50"/>
    <mergeCell ref="A2:B2"/>
    <mergeCell ref="K4:M4"/>
    <mergeCell ref="B19:E19"/>
    <mergeCell ref="B20:E20"/>
    <mergeCell ref="B18:E18"/>
    <mergeCell ref="C2:M2"/>
    <mergeCell ref="H6:I6"/>
    <mergeCell ref="J6:K6"/>
    <mergeCell ref="L6:L7"/>
    <mergeCell ref="A3:C3"/>
    <mergeCell ref="B14:E14"/>
    <mergeCell ref="B10:E10"/>
    <mergeCell ref="B11:E11"/>
    <mergeCell ref="D5:H5"/>
    <mergeCell ref="A5:C5"/>
    <mergeCell ref="A6:A7"/>
    <mergeCell ref="B9:E9"/>
    <mergeCell ref="B8:E8"/>
    <mergeCell ref="B6:E7"/>
    <mergeCell ref="B15:E15"/>
    <mergeCell ref="J33:K33"/>
    <mergeCell ref="H33:I33"/>
    <mergeCell ref="D40:E40"/>
    <mergeCell ref="J3:M3"/>
    <mergeCell ref="D4:H4"/>
    <mergeCell ref="I4:J4"/>
    <mergeCell ref="A4:C4"/>
    <mergeCell ref="D3:H3"/>
    <mergeCell ref="I5:J5"/>
    <mergeCell ref="K5:M5"/>
    <mergeCell ref="M6:M7"/>
    <mergeCell ref="M33:M34"/>
    <mergeCell ref="F33:F34"/>
    <mergeCell ref="G33:G34"/>
    <mergeCell ref="L33:L34"/>
    <mergeCell ref="B35:E35"/>
    <mergeCell ref="B26:E26"/>
    <mergeCell ref="B21:E21"/>
    <mergeCell ref="B22:E22"/>
    <mergeCell ref="B24:E24"/>
    <mergeCell ref="B25:E25"/>
    <mergeCell ref="C43:E43"/>
    <mergeCell ref="B23:E23"/>
    <mergeCell ref="B29:E29"/>
    <mergeCell ref="C31:M31"/>
    <mergeCell ref="C38:E38"/>
    <mergeCell ref="C82:E82"/>
    <mergeCell ref="D143:E143"/>
    <mergeCell ref="D98:E98"/>
    <mergeCell ref="D85:E85"/>
    <mergeCell ref="D86:E86"/>
    <mergeCell ref="D145:E145"/>
    <mergeCell ref="D88:E88"/>
    <mergeCell ref="D89:E89"/>
    <mergeCell ref="D90:E90"/>
    <mergeCell ref="D95:E95"/>
    <mergeCell ref="D97:E97"/>
    <mergeCell ref="D105:E105"/>
    <mergeCell ref="D104:E104"/>
    <mergeCell ref="D134:E134"/>
    <mergeCell ref="C100:E100"/>
    <mergeCell ref="D99:E99"/>
    <mergeCell ref="D87:E87"/>
    <mergeCell ref="D117:E117"/>
    <mergeCell ref="C116:E116"/>
    <mergeCell ref="C114:E114"/>
    <mergeCell ref="C107:E107"/>
    <mergeCell ref="D93:E93"/>
    <mergeCell ref="C92:E92"/>
    <mergeCell ref="D101:E101"/>
    <mergeCell ref="C210:E210"/>
    <mergeCell ref="C206:E206"/>
    <mergeCell ref="D209:E209"/>
    <mergeCell ref="D221:E221"/>
    <mergeCell ref="D218:E218"/>
    <mergeCell ref="D213:E213"/>
    <mergeCell ref="D207:E207"/>
    <mergeCell ref="D208:E208"/>
    <mergeCell ref="D215:E215"/>
    <mergeCell ref="C214:E214"/>
    <mergeCell ref="D216:E216"/>
    <mergeCell ref="D217:E217"/>
    <mergeCell ref="A1:M1"/>
    <mergeCell ref="F6:F7"/>
    <mergeCell ref="G6:G7"/>
    <mergeCell ref="B17:E17"/>
    <mergeCell ref="B12:E12"/>
    <mergeCell ref="B16:E16"/>
    <mergeCell ref="B13:E13"/>
    <mergeCell ref="D192:E192"/>
    <mergeCell ref="D191:E191"/>
    <mergeCell ref="D190:E190"/>
    <mergeCell ref="D183:E183"/>
    <mergeCell ref="D184:E184"/>
    <mergeCell ref="D185:E185"/>
    <mergeCell ref="D186:E186"/>
    <mergeCell ref="D188:E188"/>
    <mergeCell ref="D187:E187"/>
    <mergeCell ref="D123:E123"/>
    <mergeCell ref="C120:E120"/>
    <mergeCell ref="D124:E124"/>
    <mergeCell ref="D102:E102"/>
    <mergeCell ref="B83:E83"/>
    <mergeCell ref="D91:E91"/>
    <mergeCell ref="C84:E84"/>
    <mergeCell ref="D118:E118"/>
    <mergeCell ref="D60:E60"/>
    <mergeCell ref="D61:E61"/>
    <mergeCell ref="B36:E36"/>
    <mergeCell ref="D39:E39"/>
    <mergeCell ref="D42:E42"/>
    <mergeCell ref="D44:E44"/>
    <mergeCell ref="B27:E27"/>
    <mergeCell ref="A31:B31"/>
    <mergeCell ref="A33:A34"/>
    <mergeCell ref="B33:E34"/>
    <mergeCell ref="A28:H28"/>
    <mergeCell ref="D41:E41"/>
    <mergeCell ref="A30:M30"/>
    <mergeCell ref="A32:C32"/>
    <mergeCell ref="D32:H32"/>
    <mergeCell ref="J32:M32"/>
    <mergeCell ref="C59:E59"/>
    <mergeCell ref="D54:E54"/>
    <mergeCell ref="D45:E45"/>
    <mergeCell ref="D55:E55"/>
    <mergeCell ref="C53:E53"/>
    <mergeCell ref="D52:E52"/>
    <mergeCell ref="D51:E51"/>
    <mergeCell ref="B37:E37"/>
    <mergeCell ref="D63:E63"/>
    <mergeCell ref="D68:E68"/>
    <mergeCell ref="D69:E69"/>
    <mergeCell ref="D66:E66"/>
    <mergeCell ref="C67:E67"/>
    <mergeCell ref="D64:E64"/>
    <mergeCell ref="D62:E62"/>
    <mergeCell ref="D81:E81"/>
    <mergeCell ref="D70:E70"/>
    <mergeCell ref="D71:E71"/>
    <mergeCell ref="C65:E65"/>
    <mergeCell ref="D73:E73"/>
    <mergeCell ref="D72:E72"/>
    <mergeCell ref="D113:E113"/>
    <mergeCell ref="D126:E126"/>
    <mergeCell ref="D133:E133"/>
    <mergeCell ref="D128:E128"/>
    <mergeCell ref="D111:E111"/>
    <mergeCell ref="D109:E109"/>
    <mergeCell ref="D115:E115"/>
    <mergeCell ref="D103:E103"/>
    <mergeCell ref="D108:E108"/>
    <mergeCell ref="D121:E121"/>
    <mergeCell ref="D122:E122"/>
    <mergeCell ref="C132:E132"/>
    <mergeCell ref="D163:E163"/>
    <mergeCell ref="C180:E180"/>
    <mergeCell ref="D161:E161"/>
    <mergeCell ref="D119:E119"/>
    <mergeCell ref="D150:E150"/>
    <mergeCell ref="D148:E148"/>
    <mergeCell ref="D149:E149"/>
    <mergeCell ref="D158:E158"/>
    <mergeCell ref="D160:E160"/>
    <mergeCell ref="D151:E151"/>
    <mergeCell ref="D152:E152"/>
    <mergeCell ref="D153:E153"/>
    <mergeCell ref="D154:E154"/>
    <mergeCell ref="C157:E157"/>
    <mergeCell ref="D155:E155"/>
    <mergeCell ref="D159:E159"/>
    <mergeCell ref="D147:E147"/>
    <mergeCell ref="D137:E137"/>
    <mergeCell ref="D146:E146"/>
    <mergeCell ref="C162:E162"/>
    <mergeCell ref="D142:E142"/>
    <mergeCell ref="C144:E144"/>
    <mergeCell ref="B227:E227"/>
    <mergeCell ref="D203:E203"/>
    <mergeCell ref="C219:E219"/>
    <mergeCell ref="B181:E181"/>
    <mergeCell ref="B205:E205"/>
    <mergeCell ref="D127:E127"/>
    <mergeCell ref="D138:E138"/>
    <mergeCell ref="D140:E140"/>
    <mergeCell ref="D136:E136"/>
    <mergeCell ref="C189:E189"/>
    <mergeCell ref="D193:E193"/>
    <mergeCell ref="C182:E182"/>
    <mergeCell ref="C202:E202"/>
    <mergeCell ref="D201:E201"/>
    <mergeCell ref="D197:E197"/>
    <mergeCell ref="D194:E194"/>
    <mergeCell ref="C195:E195"/>
    <mergeCell ref="D200:E200"/>
    <mergeCell ref="D196:E196"/>
    <mergeCell ref="D198:E198"/>
    <mergeCell ref="D199:E199"/>
    <mergeCell ref="D135:E135"/>
    <mergeCell ref="B204:E204"/>
    <mergeCell ref="D141:E141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&amp;R&amp;"TH SarabunPSK,ธรรมดา"&amp;12&amp;F&amp;14
แบบ &amp;A</oddHeader>
    <oddFooter>&amp;R&amp;"TH SarabunPSK,ธรรมดา"&amp;14ลงชื่อ....................................................................ผู้ปรับราคา   แผ่นที่ &amp;P / &amp;N</oddFooter>
  </headerFooter>
  <ignoredErrors>
    <ignoredError sqref="I65:L65 I59:L59 L43 I67:L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9"/>
  <sheetViews>
    <sheetView topLeftCell="A4" workbookViewId="0">
      <selection activeCell="O36" sqref="O36"/>
    </sheetView>
  </sheetViews>
  <sheetFormatPr defaultRowHeight="18.7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33.28515625" style="10" customWidth="1"/>
    <col min="6" max="6" width="9.5703125" style="12" customWidth="1"/>
    <col min="7" max="7" width="6.85546875" style="10" customWidth="1"/>
    <col min="8" max="8" width="11.7109375" style="120" customWidth="1"/>
    <col min="9" max="9" width="12.5703125" style="120" customWidth="1"/>
    <col min="10" max="10" width="11.7109375" style="121" customWidth="1"/>
    <col min="11" max="11" width="11.7109375" style="120" customWidth="1"/>
    <col min="12" max="12" width="13.140625" style="120" customWidth="1"/>
    <col min="13" max="13" width="8.5703125" style="10" bestFit="1" customWidth="1"/>
    <col min="14" max="16384" width="9.140625" style="10"/>
  </cols>
  <sheetData>
    <row r="1" spans="1:13" ht="21">
      <c r="A1" s="456" t="s">
        <v>183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8.75" customHeight="1">
      <c r="A2" s="446" t="s">
        <v>281</v>
      </c>
      <c r="B2" s="446"/>
      <c r="C2" s="457" t="str">
        <f>'ปร.4(ก)'!C2</f>
        <v>ก่อสร้างบ้านพักครู 207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ht="18.75" customHeight="1">
      <c r="A3" s="446" t="s">
        <v>1</v>
      </c>
      <c r="B3" s="446"/>
      <c r="C3" s="446"/>
      <c r="D3" s="457" t="str">
        <f>'ปร.4(ก)'!D3</f>
        <v>โรงเรียนวัดสว่างอารมณ์</v>
      </c>
      <c r="E3" s="457"/>
      <c r="F3" s="457"/>
      <c r="G3" s="457"/>
      <c r="H3" s="457"/>
      <c r="I3" s="143" t="s">
        <v>12</v>
      </c>
      <c r="J3" s="457" t="str">
        <f>'ปร.4(ก)'!J3</f>
        <v>สุราษฏร์ธานี</v>
      </c>
      <c r="K3" s="457"/>
      <c r="L3" s="457"/>
      <c r="M3" s="457"/>
    </row>
    <row r="4" spans="1:13" ht="18.75" customHeight="1">
      <c r="A4" s="446" t="s">
        <v>11</v>
      </c>
      <c r="B4" s="446"/>
      <c r="C4" s="446"/>
      <c r="D4" s="479" t="str">
        <f>'ปร.4(ก)'!D4</f>
        <v>นายฉัตรชัย  อาภานุรังษี</v>
      </c>
      <c r="E4" s="479"/>
      <c r="F4" s="479"/>
      <c r="G4" s="479"/>
      <c r="H4" s="479"/>
      <c r="I4" s="480" t="s">
        <v>3</v>
      </c>
      <c r="J4" s="480"/>
      <c r="K4" s="481">
        <f>'ปร.4(ก)'!K4</f>
        <v>241611</v>
      </c>
      <c r="L4" s="481"/>
      <c r="M4" s="481"/>
    </row>
    <row r="5" spans="1:13" ht="18.75" customHeight="1" thickBot="1">
      <c r="A5" s="446" t="s">
        <v>126</v>
      </c>
      <c r="B5" s="446"/>
      <c r="C5" s="446"/>
      <c r="D5" s="457"/>
      <c r="E5" s="457"/>
      <c r="F5" s="457"/>
      <c r="G5" s="457"/>
      <c r="H5" s="457"/>
      <c r="I5" s="480" t="s">
        <v>23</v>
      </c>
      <c r="J5" s="480"/>
      <c r="K5" s="481"/>
      <c r="L5" s="481"/>
      <c r="M5" s="481"/>
    </row>
    <row r="6" spans="1:13" ht="18.75" customHeight="1" thickTop="1">
      <c r="A6" s="447" t="s">
        <v>4</v>
      </c>
      <c r="B6" s="449" t="s">
        <v>5</v>
      </c>
      <c r="C6" s="450"/>
      <c r="D6" s="450"/>
      <c r="E6" s="450"/>
      <c r="F6" s="459" t="s">
        <v>16</v>
      </c>
      <c r="G6" s="461" t="s">
        <v>25</v>
      </c>
      <c r="H6" s="484" t="s">
        <v>146</v>
      </c>
      <c r="I6" s="485"/>
      <c r="J6" s="484" t="s">
        <v>52</v>
      </c>
      <c r="K6" s="485"/>
      <c r="L6" s="482" t="s">
        <v>54</v>
      </c>
      <c r="M6" s="447" t="s">
        <v>6</v>
      </c>
    </row>
    <row r="7" spans="1:13" ht="18.75" customHeight="1" thickBot="1">
      <c r="A7" s="448"/>
      <c r="B7" s="451"/>
      <c r="C7" s="452"/>
      <c r="D7" s="452"/>
      <c r="E7" s="452"/>
      <c r="F7" s="460"/>
      <c r="G7" s="462"/>
      <c r="H7" s="135" t="s">
        <v>164</v>
      </c>
      <c r="I7" s="135" t="s">
        <v>53</v>
      </c>
      <c r="J7" s="135" t="s">
        <v>164</v>
      </c>
      <c r="K7" s="135" t="s">
        <v>53</v>
      </c>
      <c r="L7" s="483"/>
      <c r="M7" s="448"/>
    </row>
    <row r="8" spans="1:13" ht="18.75" customHeight="1" thickTop="1">
      <c r="A8" s="48"/>
      <c r="B8" s="490" t="s">
        <v>176</v>
      </c>
      <c r="C8" s="491"/>
      <c r="D8" s="491"/>
      <c r="E8" s="492"/>
      <c r="F8" s="49"/>
      <c r="G8" s="50"/>
      <c r="H8" s="98"/>
      <c r="I8" s="98"/>
      <c r="J8" s="99"/>
      <c r="K8" s="98"/>
      <c r="L8" s="100"/>
      <c r="M8" s="50"/>
    </row>
    <row r="9" spans="1:13" ht="18.75" customHeight="1">
      <c r="A9" s="52"/>
      <c r="B9" s="474" t="s">
        <v>208</v>
      </c>
      <c r="C9" s="475"/>
      <c r="D9" s="475"/>
      <c r="E9" s="476"/>
      <c r="F9" s="21"/>
      <c r="G9" s="22"/>
      <c r="H9" s="101"/>
      <c r="I9" s="101"/>
      <c r="J9" s="101"/>
      <c r="K9" s="101"/>
      <c r="L9" s="101"/>
      <c r="M9" s="22"/>
    </row>
    <row r="10" spans="1:13" ht="18.75" customHeight="1">
      <c r="A10" s="52"/>
      <c r="B10" s="163">
        <v>1</v>
      </c>
      <c r="C10" s="467" t="s">
        <v>209</v>
      </c>
      <c r="D10" s="467"/>
      <c r="E10" s="468"/>
      <c r="F10" s="21"/>
      <c r="G10" s="22" t="s">
        <v>47</v>
      </c>
      <c r="H10" s="106"/>
      <c r="I10" s="107"/>
      <c r="J10" s="107"/>
      <c r="K10" s="107"/>
      <c r="L10" s="107"/>
      <c r="M10" s="30"/>
    </row>
    <row r="11" spans="1:13" ht="18.75" customHeight="1">
      <c r="A11" s="52"/>
      <c r="B11" s="163">
        <v>2</v>
      </c>
      <c r="C11" s="467" t="s">
        <v>210</v>
      </c>
      <c r="D11" s="467"/>
      <c r="E11" s="468"/>
      <c r="F11" s="21"/>
      <c r="G11" s="22" t="s">
        <v>47</v>
      </c>
      <c r="H11" s="101"/>
      <c r="I11" s="101">
        <f>I41</f>
        <v>0</v>
      </c>
      <c r="J11" s="101"/>
      <c r="K11" s="101">
        <f>K41</f>
        <v>0</v>
      </c>
      <c r="L11" s="101">
        <f>L41</f>
        <v>0</v>
      </c>
      <c r="M11" s="22"/>
    </row>
    <row r="12" spans="1:13" ht="18.75" customHeight="1">
      <c r="A12" s="52"/>
      <c r="B12" s="163">
        <v>3</v>
      </c>
      <c r="C12" s="467" t="s">
        <v>211</v>
      </c>
      <c r="D12" s="467"/>
      <c r="E12" s="468"/>
      <c r="F12" s="21"/>
      <c r="G12" s="22" t="s">
        <v>47</v>
      </c>
      <c r="H12" s="101"/>
      <c r="I12" s="101">
        <f>I43</f>
        <v>0</v>
      </c>
      <c r="J12" s="101"/>
      <c r="K12" s="101">
        <f>K43</f>
        <v>0</v>
      </c>
      <c r="L12" s="101">
        <f>L43</f>
        <v>0</v>
      </c>
      <c r="M12" s="22"/>
    </row>
    <row r="13" spans="1:13" ht="18.75" customHeight="1">
      <c r="A13" s="52"/>
      <c r="B13" s="163">
        <v>4</v>
      </c>
      <c r="C13" s="467" t="s">
        <v>212</v>
      </c>
      <c r="D13" s="467"/>
      <c r="E13" s="468"/>
      <c r="F13" s="21"/>
      <c r="G13" s="22" t="s">
        <v>47</v>
      </c>
      <c r="H13" s="101"/>
      <c r="I13" s="101">
        <f>I45</f>
        <v>0</v>
      </c>
      <c r="J13" s="101"/>
      <c r="K13" s="101">
        <f>K45</f>
        <v>0</v>
      </c>
      <c r="L13" s="101">
        <f>L45</f>
        <v>0</v>
      </c>
      <c r="M13" s="22"/>
    </row>
    <row r="14" spans="1:13" ht="18.75" customHeight="1">
      <c r="A14" s="52"/>
      <c r="B14" s="163">
        <v>5</v>
      </c>
      <c r="C14" s="467" t="s">
        <v>213</v>
      </c>
      <c r="D14" s="467"/>
      <c r="E14" s="468"/>
      <c r="F14" s="21"/>
      <c r="G14" s="22" t="s">
        <v>47</v>
      </c>
      <c r="H14" s="101"/>
      <c r="I14" s="101">
        <f>I47</f>
        <v>0</v>
      </c>
      <c r="J14" s="101"/>
      <c r="K14" s="101">
        <f>K47</f>
        <v>0</v>
      </c>
      <c r="L14" s="101">
        <f>L47</f>
        <v>0</v>
      </c>
      <c r="M14" s="22"/>
    </row>
    <row r="15" spans="1:13" ht="18.75" customHeight="1">
      <c r="A15" s="52"/>
      <c r="B15" s="163">
        <v>6</v>
      </c>
      <c r="C15" s="467" t="s">
        <v>214</v>
      </c>
      <c r="D15" s="467"/>
      <c r="E15" s="468"/>
      <c r="F15" s="21"/>
      <c r="G15" s="22" t="s">
        <v>47</v>
      </c>
      <c r="H15" s="101"/>
      <c r="I15" s="101">
        <f>I49</f>
        <v>0</v>
      </c>
      <c r="J15" s="101"/>
      <c r="K15" s="101">
        <f>K49</f>
        <v>0</v>
      </c>
      <c r="L15" s="101">
        <f>L49</f>
        <v>0</v>
      </c>
      <c r="M15" s="22"/>
    </row>
    <row r="16" spans="1:13" ht="18.75" customHeight="1">
      <c r="A16" s="52"/>
      <c r="B16" s="163"/>
      <c r="C16" s="467"/>
      <c r="D16" s="467"/>
      <c r="E16" s="468"/>
      <c r="F16" s="21"/>
      <c r="G16" s="22"/>
      <c r="H16" s="101"/>
      <c r="I16" s="101"/>
      <c r="J16" s="101"/>
      <c r="K16" s="101"/>
      <c r="L16" s="101"/>
      <c r="M16" s="22"/>
    </row>
    <row r="17" spans="1:13" ht="18.75" customHeight="1">
      <c r="A17" s="52"/>
      <c r="B17" s="163"/>
      <c r="C17" s="467"/>
      <c r="D17" s="467"/>
      <c r="E17" s="468"/>
      <c r="F17" s="21"/>
      <c r="G17" s="22"/>
      <c r="H17" s="101"/>
      <c r="I17" s="101"/>
      <c r="J17" s="101"/>
      <c r="K17" s="101"/>
      <c r="L17" s="101"/>
      <c r="M17" s="22"/>
    </row>
    <row r="18" spans="1:13" ht="18.75" customHeight="1">
      <c r="A18" s="52"/>
      <c r="B18" s="163"/>
      <c r="C18" s="467"/>
      <c r="D18" s="467"/>
      <c r="E18" s="468"/>
      <c r="F18" s="21"/>
      <c r="G18" s="22"/>
      <c r="H18" s="101"/>
      <c r="I18" s="101"/>
      <c r="J18" s="101"/>
      <c r="K18" s="101"/>
      <c r="L18" s="101"/>
      <c r="M18" s="22"/>
    </row>
    <row r="19" spans="1:13" ht="18.75" customHeight="1">
      <c r="A19" s="52"/>
      <c r="B19" s="163"/>
      <c r="C19" s="467"/>
      <c r="D19" s="467"/>
      <c r="E19" s="468"/>
      <c r="F19" s="21"/>
      <c r="G19" s="22"/>
      <c r="H19" s="101"/>
      <c r="I19" s="101"/>
      <c r="J19" s="101"/>
      <c r="K19" s="101"/>
      <c r="L19" s="101"/>
      <c r="M19" s="22"/>
    </row>
    <row r="20" spans="1:13" ht="18.75" customHeight="1">
      <c r="A20" s="52"/>
      <c r="B20" s="163"/>
      <c r="C20" s="467"/>
      <c r="D20" s="467"/>
      <c r="E20" s="468"/>
      <c r="F20" s="21"/>
      <c r="G20" s="22"/>
      <c r="H20" s="101"/>
      <c r="I20" s="101"/>
      <c r="J20" s="101"/>
      <c r="K20" s="101"/>
      <c r="L20" s="101"/>
      <c r="M20" s="22"/>
    </row>
    <row r="21" spans="1:13" ht="18.75" customHeight="1">
      <c r="A21" s="52"/>
      <c r="B21" s="163"/>
      <c r="C21" s="467"/>
      <c r="D21" s="467"/>
      <c r="E21" s="468"/>
      <c r="F21" s="21"/>
      <c r="G21" s="22"/>
      <c r="H21" s="101"/>
      <c r="I21" s="101"/>
      <c r="J21" s="101"/>
      <c r="K21" s="101"/>
      <c r="L21" s="101"/>
      <c r="M21" s="22"/>
    </row>
    <row r="22" spans="1:13" ht="18.75" customHeight="1">
      <c r="A22" s="52"/>
      <c r="B22" s="163"/>
      <c r="C22" s="467"/>
      <c r="D22" s="467"/>
      <c r="E22" s="468"/>
      <c r="F22" s="21"/>
      <c r="G22" s="22"/>
      <c r="H22" s="101"/>
      <c r="I22" s="101"/>
      <c r="J22" s="101"/>
      <c r="K22" s="101"/>
      <c r="L22" s="101"/>
      <c r="M22" s="22"/>
    </row>
    <row r="23" spans="1:13" ht="18.75" customHeight="1">
      <c r="A23" s="52"/>
      <c r="B23" s="163"/>
      <c r="C23" s="467"/>
      <c r="D23" s="467"/>
      <c r="E23" s="468"/>
      <c r="F23" s="21"/>
      <c r="G23" s="22"/>
      <c r="H23" s="101"/>
      <c r="I23" s="101"/>
      <c r="J23" s="101"/>
      <c r="K23" s="101"/>
      <c r="L23" s="101"/>
      <c r="M23" s="22"/>
    </row>
    <row r="24" spans="1:13" ht="18.75" customHeight="1">
      <c r="A24" s="52"/>
      <c r="B24" s="163"/>
      <c r="C24" s="467"/>
      <c r="D24" s="467"/>
      <c r="E24" s="468"/>
      <c r="F24" s="21"/>
      <c r="G24" s="22"/>
      <c r="H24" s="101"/>
      <c r="I24" s="101"/>
      <c r="J24" s="101"/>
      <c r="K24" s="101"/>
      <c r="L24" s="101"/>
      <c r="M24" s="22"/>
    </row>
    <row r="25" spans="1:13" ht="18.75" customHeight="1">
      <c r="A25" s="52"/>
      <c r="B25" s="163"/>
      <c r="C25" s="467"/>
      <c r="D25" s="467"/>
      <c r="E25" s="468"/>
      <c r="F25" s="21"/>
      <c r="G25" s="22"/>
      <c r="H25" s="101"/>
      <c r="I25" s="101"/>
      <c r="J25" s="101"/>
      <c r="K25" s="101"/>
      <c r="L25" s="101"/>
      <c r="M25" s="22"/>
    </row>
    <row r="26" spans="1:13" ht="18.75" customHeight="1">
      <c r="A26" s="96"/>
      <c r="B26" s="163"/>
      <c r="C26" s="467"/>
      <c r="D26" s="467"/>
      <c r="E26" s="468"/>
      <c r="F26" s="97"/>
      <c r="G26" s="47"/>
      <c r="H26" s="103"/>
      <c r="I26" s="103"/>
      <c r="J26" s="103"/>
      <c r="K26" s="103"/>
      <c r="L26" s="103"/>
      <c r="M26" s="47"/>
    </row>
    <row r="27" spans="1:13" ht="18.75" customHeight="1" thickBot="1">
      <c r="A27" s="93"/>
      <c r="B27" s="443"/>
      <c r="C27" s="444"/>
      <c r="D27" s="444"/>
      <c r="E27" s="445"/>
      <c r="F27" s="94"/>
      <c r="G27" s="95"/>
      <c r="H27" s="102"/>
      <c r="I27" s="102"/>
      <c r="J27" s="102"/>
      <c r="K27" s="102"/>
      <c r="L27" s="102"/>
      <c r="M27" s="95"/>
    </row>
    <row r="28" spans="1:13" ht="18.75" customHeight="1" thickTop="1" thickBot="1">
      <c r="A28" s="453" t="s">
        <v>166</v>
      </c>
      <c r="B28" s="454"/>
      <c r="C28" s="454"/>
      <c r="D28" s="454"/>
      <c r="E28" s="454"/>
      <c r="F28" s="454"/>
      <c r="G28" s="454"/>
      <c r="H28" s="455"/>
      <c r="I28" s="178">
        <f>SUM(I10:I27)</f>
        <v>0</v>
      </c>
      <c r="J28" s="178"/>
      <c r="K28" s="178">
        <f>SUM(K10:K27)</f>
        <v>0</v>
      </c>
      <c r="L28" s="178">
        <f>SUM(L10:L27)</f>
        <v>0</v>
      </c>
      <c r="M28" s="177"/>
    </row>
    <row r="29" spans="1:13" ht="18.75" customHeight="1" thickTop="1">
      <c r="A29" s="179"/>
      <c r="B29" s="493"/>
      <c r="C29" s="493"/>
      <c r="D29" s="493"/>
      <c r="E29" s="493"/>
      <c r="F29" s="180"/>
      <c r="G29" s="181"/>
      <c r="H29" s="119"/>
      <c r="I29" s="119"/>
      <c r="J29" s="119"/>
      <c r="K29" s="119"/>
      <c r="L29" s="119"/>
      <c r="M29" s="181"/>
    </row>
    <row r="30" spans="1:13" ht="21">
      <c r="A30" s="456" t="s">
        <v>163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</row>
    <row r="31" spans="1:13" ht="18.75" customHeight="1">
      <c r="A31" s="446" t="s">
        <v>281</v>
      </c>
      <c r="B31" s="446"/>
      <c r="C31" s="457" t="str">
        <f>+C2</f>
        <v>ก่อสร้างบ้านพักครู 207</v>
      </c>
      <c r="D31" s="457"/>
      <c r="E31" s="457"/>
      <c r="F31" s="457"/>
      <c r="G31" s="457"/>
      <c r="H31" s="457"/>
      <c r="I31" s="457"/>
      <c r="J31" s="457"/>
      <c r="K31" s="457"/>
      <c r="L31" s="457"/>
      <c r="M31" s="457"/>
    </row>
    <row r="32" spans="1:13" ht="18.75" customHeight="1" thickBot="1">
      <c r="A32" s="446" t="s">
        <v>1</v>
      </c>
      <c r="B32" s="446"/>
      <c r="C32" s="446"/>
      <c r="D32" s="457" t="str">
        <f>+D3</f>
        <v>โรงเรียนวัดสว่างอารมณ์</v>
      </c>
      <c r="E32" s="457"/>
      <c r="F32" s="457"/>
      <c r="G32" s="457"/>
      <c r="H32" s="457"/>
      <c r="I32" s="143" t="s">
        <v>12</v>
      </c>
      <c r="J32" s="458" t="str">
        <f>+J3</f>
        <v>สุราษฏร์ธานี</v>
      </c>
      <c r="K32" s="458"/>
      <c r="L32" s="458"/>
      <c r="M32" s="458"/>
    </row>
    <row r="33" spans="1:13" ht="18.75" customHeight="1" thickTop="1">
      <c r="A33" s="447" t="s">
        <v>4</v>
      </c>
      <c r="B33" s="449" t="s">
        <v>5</v>
      </c>
      <c r="C33" s="450"/>
      <c r="D33" s="450"/>
      <c r="E33" s="450"/>
      <c r="F33" s="459" t="s">
        <v>16</v>
      </c>
      <c r="G33" s="461" t="s">
        <v>25</v>
      </c>
      <c r="H33" s="484" t="s">
        <v>146</v>
      </c>
      <c r="I33" s="485"/>
      <c r="J33" s="484" t="s">
        <v>52</v>
      </c>
      <c r="K33" s="485"/>
      <c r="L33" s="482" t="s">
        <v>54</v>
      </c>
      <c r="M33" s="447" t="s">
        <v>6</v>
      </c>
    </row>
    <row r="34" spans="1:13" ht="18.75" customHeight="1" thickBot="1">
      <c r="A34" s="448"/>
      <c r="B34" s="451"/>
      <c r="C34" s="452"/>
      <c r="D34" s="452"/>
      <c r="E34" s="452"/>
      <c r="F34" s="460"/>
      <c r="G34" s="462"/>
      <c r="H34" s="135" t="s">
        <v>164</v>
      </c>
      <c r="I34" s="135" t="s">
        <v>53</v>
      </c>
      <c r="J34" s="135" t="s">
        <v>164</v>
      </c>
      <c r="K34" s="135" t="s">
        <v>53</v>
      </c>
      <c r="L34" s="483"/>
      <c r="M34" s="448"/>
    </row>
    <row r="35" spans="1:13" ht="18.75" customHeight="1" thickTop="1">
      <c r="A35" s="53"/>
      <c r="B35" s="77" t="s">
        <v>168</v>
      </c>
      <c r="C35" s="78"/>
      <c r="D35" s="78"/>
      <c r="E35" s="78"/>
      <c r="F35" s="84"/>
      <c r="G35" s="84"/>
      <c r="H35" s="116"/>
      <c r="I35" s="116"/>
      <c r="J35" s="117"/>
      <c r="K35" s="116"/>
      <c r="L35" s="116"/>
      <c r="M35" s="84"/>
    </row>
    <row r="36" spans="1:13" ht="18.75" customHeight="1">
      <c r="A36" s="58">
        <v>1</v>
      </c>
      <c r="B36" s="85" t="s">
        <v>209</v>
      </c>
      <c r="C36" s="80"/>
      <c r="D36" s="80"/>
      <c r="E36" s="81"/>
      <c r="F36" s="23"/>
      <c r="G36" s="24"/>
      <c r="H36" s="106"/>
      <c r="I36" s="107"/>
      <c r="J36" s="108"/>
      <c r="K36" s="107"/>
      <c r="L36" s="106"/>
      <c r="M36" s="26"/>
    </row>
    <row r="37" spans="1:13" ht="18.75" customHeight="1">
      <c r="A37" s="20"/>
      <c r="B37" s="62"/>
      <c r="C37" s="28" t="s">
        <v>7</v>
      </c>
      <c r="D37" s="421" t="s">
        <v>290</v>
      </c>
      <c r="E37" s="422"/>
      <c r="F37" s="32"/>
      <c r="G37" s="59"/>
      <c r="H37" s="106"/>
      <c r="I37" s="107">
        <f>SUM(H37)*$F37</f>
        <v>0</v>
      </c>
      <c r="J37" s="109">
        <v>0</v>
      </c>
      <c r="K37" s="107">
        <f>SUM(J37)*$F37</f>
        <v>0</v>
      </c>
      <c r="L37" s="106">
        <f>SUM(,I37,K37)</f>
        <v>0</v>
      </c>
      <c r="M37" s="26"/>
    </row>
    <row r="38" spans="1:13" ht="18.75" customHeight="1">
      <c r="A38" s="20"/>
      <c r="B38" s="62"/>
      <c r="C38" s="28" t="s">
        <v>7</v>
      </c>
      <c r="D38" s="488" t="s">
        <v>106</v>
      </c>
      <c r="E38" s="489"/>
      <c r="F38" s="346"/>
      <c r="G38" s="347"/>
      <c r="H38" s="348"/>
      <c r="I38" s="349">
        <f>SUM(H38)*$F38</f>
        <v>0</v>
      </c>
      <c r="J38" s="350">
        <v>0</v>
      </c>
      <c r="K38" s="349">
        <f>SUM(J38)*$F38</f>
        <v>0</v>
      </c>
      <c r="L38" s="348">
        <f>SUM(,I38,K38)</f>
        <v>0</v>
      </c>
      <c r="M38" s="26"/>
    </row>
    <row r="39" spans="1:13" s="153" customFormat="1" ht="18.75" customHeight="1">
      <c r="A39" s="148"/>
      <c r="B39" s="77"/>
      <c r="C39" s="78"/>
      <c r="D39" s="78" t="s">
        <v>215</v>
      </c>
      <c r="E39" s="200"/>
      <c r="F39" s="149"/>
      <c r="G39" s="150"/>
      <c r="H39" s="151"/>
      <c r="I39" s="151">
        <f>SUM(I37:I38)</f>
        <v>0</v>
      </c>
      <c r="J39" s="152"/>
      <c r="K39" s="151">
        <f>SUM(K37:K38)</f>
        <v>0</v>
      </c>
      <c r="L39" s="151">
        <f>SUM(L37:L38)</f>
        <v>0</v>
      </c>
      <c r="M39" s="150"/>
    </row>
    <row r="40" spans="1:13" ht="18.75" customHeight="1">
      <c r="A40" s="58">
        <v>2</v>
      </c>
      <c r="B40" s="85" t="s">
        <v>210</v>
      </c>
      <c r="C40" s="80"/>
      <c r="D40" s="80"/>
      <c r="E40" s="81"/>
      <c r="F40" s="23"/>
      <c r="G40" s="24"/>
      <c r="H40" s="106"/>
      <c r="I40" s="107"/>
      <c r="J40" s="108"/>
      <c r="K40" s="107"/>
      <c r="L40" s="106"/>
      <c r="M40" s="26"/>
    </row>
    <row r="41" spans="1:13" s="153" customFormat="1" ht="18.75" customHeight="1">
      <c r="A41" s="148"/>
      <c r="B41" s="77"/>
      <c r="C41" s="78"/>
      <c r="D41" s="78" t="s">
        <v>216</v>
      </c>
      <c r="E41" s="200"/>
      <c r="F41" s="149"/>
      <c r="G41" s="150"/>
      <c r="H41" s="151"/>
      <c r="I41" s="151">
        <v>0</v>
      </c>
      <c r="J41" s="152"/>
      <c r="K41" s="151">
        <v>0</v>
      </c>
      <c r="L41" s="151">
        <v>0</v>
      </c>
      <c r="M41" s="150"/>
    </row>
    <row r="42" spans="1:13" ht="18.75" customHeight="1">
      <c r="A42" s="58">
        <v>3</v>
      </c>
      <c r="B42" s="85" t="s">
        <v>211</v>
      </c>
      <c r="C42" s="80"/>
      <c r="D42" s="80"/>
      <c r="E42" s="81"/>
      <c r="F42" s="23"/>
      <c r="G42" s="24"/>
      <c r="H42" s="106"/>
      <c r="I42" s="107"/>
      <c r="J42" s="108"/>
      <c r="K42" s="107"/>
      <c r="L42" s="106"/>
      <c r="M42" s="26"/>
    </row>
    <row r="43" spans="1:13" s="153" customFormat="1" ht="18.75" customHeight="1">
      <c r="A43" s="148"/>
      <c r="B43" s="77"/>
      <c r="C43" s="78"/>
      <c r="D43" s="78" t="s">
        <v>217</v>
      </c>
      <c r="E43" s="200"/>
      <c r="F43" s="149"/>
      <c r="G43" s="150"/>
      <c r="H43" s="151"/>
      <c r="I43" s="151">
        <v>0</v>
      </c>
      <c r="J43" s="152"/>
      <c r="K43" s="151">
        <v>0</v>
      </c>
      <c r="L43" s="151">
        <v>0</v>
      </c>
      <c r="M43" s="150"/>
    </row>
    <row r="44" spans="1:13" ht="18.75" customHeight="1">
      <c r="A44" s="58">
        <v>4</v>
      </c>
      <c r="B44" s="85" t="s">
        <v>212</v>
      </c>
      <c r="C44" s="80"/>
      <c r="D44" s="80"/>
      <c r="E44" s="81"/>
      <c r="F44" s="23"/>
      <c r="G44" s="24"/>
      <c r="H44" s="106"/>
      <c r="I44" s="107"/>
      <c r="J44" s="108"/>
      <c r="K44" s="107"/>
      <c r="L44" s="106"/>
      <c r="M44" s="26"/>
    </row>
    <row r="45" spans="1:13" s="153" customFormat="1" ht="18.75" customHeight="1">
      <c r="A45" s="148"/>
      <c r="B45" s="77"/>
      <c r="C45" s="78"/>
      <c r="D45" s="78" t="s">
        <v>218</v>
      </c>
      <c r="E45" s="200"/>
      <c r="F45" s="149"/>
      <c r="G45" s="150"/>
      <c r="H45" s="151"/>
      <c r="I45" s="151">
        <v>0</v>
      </c>
      <c r="J45" s="152"/>
      <c r="K45" s="151">
        <v>0</v>
      </c>
      <c r="L45" s="151">
        <v>0</v>
      </c>
      <c r="M45" s="150"/>
    </row>
    <row r="46" spans="1:13" ht="18.75" customHeight="1">
      <c r="A46" s="58">
        <v>5</v>
      </c>
      <c r="B46" s="85" t="s">
        <v>213</v>
      </c>
      <c r="C46" s="80"/>
      <c r="D46" s="80"/>
      <c r="E46" s="81"/>
      <c r="F46" s="23"/>
      <c r="G46" s="24"/>
      <c r="H46" s="106"/>
      <c r="I46" s="107"/>
      <c r="J46" s="108"/>
      <c r="K46" s="107"/>
      <c r="L46" s="106"/>
      <c r="M46" s="26"/>
    </row>
    <row r="47" spans="1:13" s="153" customFormat="1" ht="18.75" customHeight="1">
      <c r="A47" s="148"/>
      <c r="B47" s="77"/>
      <c r="C47" s="78"/>
      <c r="D47" s="78" t="s">
        <v>219</v>
      </c>
      <c r="E47" s="200"/>
      <c r="F47" s="149"/>
      <c r="G47" s="150"/>
      <c r="H47" s="151"/>
      <c r="I47" s="151">
        <v>0</v>
      </c>
      <c r="J47" s="152"/>
      <c r="K47" s="151">
        <v>0</v>
      </c>
      <c r="L47" s="151">
        <v>0</v>
      </c>
      <c r="M47" s="150"/>
    </row>
    <row r="48" spans="1:13" ht="18.75" customHeight="1">
      <c r="A48" s="58">
        <v>6</v>
      </c>
      <c r="B48" s="85" t="s">
        <v>214</v>
      </c>
      <c r="C48" s="80"/>
      <c r="D48" s="80"/>
      <c r="E48" s="81"/>
      <c r="F48" s="23"/>
      <c r="G48" s="24"/>
      <c r="H48" s="106"/>
      <c r="I48" s="107"/>
      <c r="J48" s="108"/>
      <c r="K48" s="107"/>
      <c r="L48" s="106"/>
      <c r="M48" s="26"/>
    </row>
    <row r="49" spans="1:13" s="153" customFormat="1" ht="18.75" customHeight="1">
      <c r="A49" s="148"/>
      <c r="B49" s="77"/>
      <c r="C49" s="78"/>
      <c r="D49" s="78" t="s">
        <v>220</v>
      </c>
      <c r="E49" s="200"/>
      <c r="F49" s="149"/>
      <c r="G49" s="150"/>
      <c r="H49" s="151"/>
      <c r="I49" s="151">
        <v>0</v>
      </c>
      <c r="J49" s="152"/>
      <c r="K49" s="151">
        <v>0</v>
      </c>
      <c r="L49" s="151">
        <v>0</v>
      </c>
      <c r="M49" s="150"/>
    </row>
    <row r="50" spans="1:13" ht="18.75" customHeight="1">
      <c r="A50" s="20"/>
      <c r="B50" s="27"/>
      <c r="C50" s="65"/>
      <c r="D50" s="65"/>
      <c r="E50" s="66"/>
      <c r="F50" s="32"/>
      <c r="G50" s="59"/>
      <c r="H50" s="106"/>
      <c r="I50" s="107"/>
      <c r="J50" s="108"/>
      <c r="K50" s="107"/>
      <c r="L50" s="106"/>
      <c r="M50" s="26"/>
    </row>
    <row r="51" spans="1:13" ht="18.75" customHeight="1">
      <c r="A51" s="20"/>
      <c r="B51" s="27"/>
      <c r="C51" s="65"/>
      <c r="D51" s="65"/>
      <c r="E51" s="66"/>
      <c r="F51" s="32"/>
      <c r="G51" s="59"/>
      <c r="H51" s="106"/>
      <c r="I51" s="107"/>
      <c r="J51" s="108"/>
      <c r="K51" s="107"/>
      <c r="L51" s="106"/>
      <c r="M51" s="26"/>
    </row>
    <row r="52" spans="1:13" ht="18.75" customHeight="1">
      <c r="A52" s="20"/>
      <c r="B52" s="27"/>
      <c r="C52" s="65"/>
      <c r="D52" s="65"/>
      <c r="E52" s="66"/>
      <c r="F52" s="32"/>
      <c r="H52" s="106"/>
      <c r="I52" s="107"/>
      <c r="J52" s="108"/>
      <c r="K52" s="107"/>
      <c r="L52" s="106"/>
      <c r="M52" s="26"/>
    </row>
    <row r="53" spans="1:13" ht="18.75" customHeight="1">
      <c r="A53" s="86"/>
      <c r="B53" s="137"/>
      <c r="C53" s="486" t="s">
        <v>166</v>
      </c>
      <c r="D53" s="486"/>
      <c r="E53" s="487"/>
      <c r="F53" s="139"/>
      <c r="G53" s="174"/>
      <c r="H53" s="141"/>
      <c r="I53" s="142">
        <f>SUM(I39+I41+I43+I45+I47+I49)</f>
        <v>0</v>
      </c>
      <c r="J53" s="142"/>
      <c r="K53" s="142">
        <f>SUM(K39+K41+K43+K45+K47+K49)</f>
        <v>0</v>
      </c>
      <c r="L53" s="142">
        <f>SUM(L39+L41+L43+L45+L47+L49)</f>
        <v>0</v>
      </c>
      <c r="M53" s="173"/>
    </row>
    <row r="55" spans="1:13">
      <c r="A55" s="56"/>
      <c r="B55" s="67" t="s">
        <v>96</v>
      </c>
      <c r="C55" s="67"/>
      <c r="D55" s="162" t="s">
        <v>97</v>
      </c>
      <c r="E55" s="67"/>
      <c r="F55" s="15"/>
      <c r="G55" s="14"/>
      <c r="H55" s="118"/>
      <c r="I55" s="118"/>
      <c r="J55" s="119"/>
    </row>
    <row r="56" spans="1:13">
      <c r="A56" s="56"/>
      <c r="B56" s="68"/>
      <c r="C56" s="69"/>
      <c r="D56" s="162" t="s">
        <v>180</v>
      </c>
      <c r="E56" s="68"/>
      <c r="F56" s="15"/>
      <c r="G56" s="14"/>
      <c r="H56" s="118"/>
      <c r="I56" s="118"/>
      <c r="J56" s="119"/>
    </row>
    <row r="57" spans="1:13">
      <c r="A57" s="56"/>
      <c r="B57" s="70"/>
      <c r="C57" s="71"/>
      <c r="D57" s="162"/>
      <c r="E57" s="71"/>
      <c r="F57" s="15"/>
      <c r="G57" s="14"/>
      <c r="H57" s="118"/>
      <c r="I57" s="118"/>
      <c r="J57" s="119"/>
    </row>
    <row r="58" spans="1:13">
      <c r="A58" s="56"/>
      <c r="B58" s="56"/>
      <c r="C58" s="14"/>
      <c r="D58" s="14"/>
      <c r="E58" s="14"/>
      <c r="F58" s="15"/>
      <c r="G58" s="14"/>
      <c r="H58" s="118"/>
      <c r="I58" s="118"/>
      <c r="J58" s="119"/>
    </row>
    <row r="59" spans="1:13">
      <c r="A59" s="56"/>
      <c r="B59" s="56"/>
      <c r="C59" s="14"/>
      <c r="D59" s="14"/>
      <c r="E59" s="14"/>
      <c r="F59" s="15"/>
      <c r="G59" s="14"/>
      <c r="H59" s="118"/>
      <c r="I59" s="118"/>
      <c r="J59" s="119"/>
    </row>
  </sheetData>
  <mergeCells count="61">
    <mergeCell ref="A6:A7"/>
    <mergeCell ref="B6:E7"/>
    <mergeCell ref="F6:F7"/>
    <mergeCell ref="D4:H4"/>
    <mergeCell ref="I5:J5"/>
    <mergeCell ref="K5:M5"/>
    <mergeCell ref="L6:L7"/>
    <mergeCell ref="I4:J4"/>
    <mergeCell ref="H6:I6"/>
    <mergeCell ref="G6:G7"/>
    <mergeCell ref="A31:B31"/>
    <mergeCell ref="C31:M31"/>
    <mergeCell ref="B27:E27"/>
    <mergeCell ref="B29:E29"/>
    <mergeCell ref="A1:M1"/>
    <mergeCell ref="A3:C3"/>
    <mergeCell ref="D3:H3"/>
    <mergeCell ref="J3:M3"/>
    <mergeCell ref="A2:B2"/>
    <mergeCell ref="C2:M2"/>
    <mergeCell ref="K4:M4"/>
    <mergeCell ref="A5:C5"/>
    <mergeCell ref="M6:M7"/>
    <mergeCell ref="J6:K6"/>
    <mergeCell ref="D5:H5"/>
    <mergeCell ref="A4:C4"/>
    <mergeCell ref="C26:E26"/>
    <mergeCell ref="C21:E21"/>
    <mergeCell ref="C22:E22"/>
    <mergeCell ref="C19:E19"/>
    <mergeCell ref="C24:E24"/>
    <mergeCell ref="C25:E25"/>
    <mergeCell ref="C20:E20"/>
    <mergeCell ref="C10:E10"/>
    <mergeCell ref="C11:E11"/>
    <mergeCell ref="B8:E8"/>
    <mergeCell ref="C23:E23"/>
    <mergeCell ref="C16:E16"/>
    <mergeCell ref="C15:E15"/>
    <mergeCell ref="C13:E13"/>
    <mergeCell ref="C14:E14"/>
    <mergeCell ref="C12:E12"/>
    <mergeCell ref="B9:E9"/>
    <mergeCell ref="C17:E17"/>
    <mergeCell ref="C18:E18"/>
    <mergeCell ref="A28:H28"/>
    <mergeCell ref="C53:E53"/>
    <mergeCell ref="J33:K33"/>
    <mergeCell ref="A30:M30"/>
    <mergeCell ref="J32:M32"/>
    <mergeCell ref="M33:M34"/>
    <mergeCell ref="A32:C32"/>
    <mergeCell ref="D32:H32"/>
    <mergeCell ref="L33:L34"/>
    <mergeCell ref="F33:F34"/>
    <mergeCell ref="G33:G34"/>
    <mergeCell ref="A33:A34"/>
    <mergeCell ref="H33:I33"/>
    <mergeCell ref="D37:E37"/>
    <mergeCell ref="D38:E38"/>
    <mergeCell ref="B33:E34"/>
  </mergeCells>
  <phoneticPr fontId="3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&amp;R&amp;"TH SarabunPSK,ธรรมดา"&amp;12&amp;F&amp;14
แบบ &amp;A</oddHeader>
    <oddFooter>&amp;R&amp;"TH SarabunPSK,ธรรมดา"&amp;14ลงชื่อ....................................................................ผู้ปรับราคา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59"/>
  <sheetViews>
    <sheetView topLeftCell="A22" workbookViewId="0">
      <selection activeCell="L14" sqref="L14"/>
    </sheetView>
  </sheetViews>
  <sheetFormatPr defaultRowHeight="18.75"/>
  <cols>
    <col min="1" max="1" width="6.5703125" style="11" customWidth="1"/>
    <col min="2" max="2" width="5.28515625" style="11" customWidth="1"/>
    <col min="3" max="3" width="2.28515625" style="10" customWidth="1"/>
    <col min="4" max="4" width="6.85546875" style="10" customWidth="1"/>
    <col min="5" max="5" width="61" style="10" customWidth="1"/>
    <col min="6" max="6" width="12.42578125" style="12" customWidth="1"/>
    <col min="7" max="7" width="9.140625" style="10"/>
    <col min="8" max="8" width="18.7109375" style="120" customWidth="1"/>
    <col min="9" max="9" width="18.7109375" style="10" customWidth="1"/>
    <col min="10" max="16384" width="9.140625" style="10"/>
  </cols>
  <sheetData>
    <row r="1" spans="1:9" ht="21">
      <c r="A1" s="456" t="s">
        <v>183</v>
      </c>
      <c r="B1" s="456"/>
      <c r="C1" s="456"/>
      <c r="D1" s="456"/>
      <c r="E1" s="456"/>
      <c r="F1" s="456"/>
      <c r="G1" s="456"/>
      <c r="H1" s="456"/>
      <c r="I1" s="456"/>
    </row>
    <row r="2" spans="1:9" ht="18.75" customHeight="1">
      <c r="A2" s="446" t="s">
        <v>281</v>
      </c>
      <c r="B2" s="446"/>
      <c r="C2" s="457" t="str">
        <f>'ปร.4(ก)'!C2</f>
        <v>ก่อสร้างบ้านพักครู 207</v>
      </c>
      <c r="D2" s="457"/>
      <c r="E2" s="457"/>
      <c r="F2" s="457"/>
      <c r="G2" s="457"/>
      <c r="H2" s="457"/>
      <c r="I2" s="457"/>
    </row>
    <row r="3" spans="1:9" ht="18.75" customHeight="1">
      <c r="A3" s="446" t="s">
        <v>1</v>
      </c>
      <c r="B3" s="446"/>
      <c r="C3" s="446"/>
      <c r="D3" s="457" t="str">
        <f>'ปร.4(ก)'!D3</f>
        <v>โรงเรียนวัดสว่างอารมณ์</v>
      </c>
      <c r="E3" s="457"/>
      <c r="F3" s="143" t="s">
        <v>12</v>
      </c>
      <c r="G3" s="457" t="str">
        <f>'ปร.4(ก)'!J3</f>
        <v>สุราษฏร์ธานี</v>
      </c>
      <c r="H3" s="457"/>
      <c r="I3" s="457"/>
    </row>
    <row r="4" spans="1:9" ht="18.75" customHeight="1">
      <c r="A4" s="446" t="s">
        <v>11</v>
      </c>
      <c r="B4" s="446"/>
      <c r="C4" s="446"/>
      <c r="D4" s="479" t="str">
        <f>'ปร.4(ก)'!D4</f>
        <v>นายฉัตรชัย  อาภานุรังษี</v>
      </c>
      <c r="E4" s="479"/>
      <c r="F4" s="480" t="s">
        <v>3</v>
      </c>
      <c r="G4" s="480"/>
      <c r="H4" s="481">
        <f>'ปร.4(ก)'!K4</f>
        <v>241611</v>
      </c>
      <c r="I4" s="481"/>
    </row>
    <row r="5" spans="1:9" ht="18.75" customHeight="1" thickBot="1">
      <c r="A5" s="446" t="s">
        <v>126</v>
      </c>
      <c r="B5" s="446"/>
      <c r="C5" s="446"/>
      <c r="D5" s="458" t="str">
        <f>'ปร.4(ก)'!D5</f>
        <v>นางสุพรรณี  มีเดช, นางสาวต้องตา  ขวัญเมือง, นางสาวเจนจิรา  ไชยคงทอง</v>
      </c>
      <c r="E5" s="458"/>
      <c r="F5" s="480" t="s">
        <v>23</v>
      </c>
      <c r="G5" s="480"/>
      <c r="H5" s="481">
        <f>'ปร.4(ก)'!K5</f>
        <v>241764</v>
      </c>
      <c r="I5" s="481"/>
    </row>
    <row r="6" spans="1:9" ht="18.75" customHeight="1" thickTop="1">
      <c r="A6" s="447" t="s">
        <v>4</v>
      </c>
      <c r="B6" s="449" t="s">
        <v>5</v>
      </c>
      <c r="C6" s="450"/>
      <c r="D6" s="450"/>
      <c r="E6" s="450"/>
      <c r="F6" s="459" t="s">
        <v>16</v>
      </c>
      <c r="G6" s="461" t="s">
        <v>25</v>
      </c>
      <c r="H6" s="169" t="s">
        <v>186</v>
      </c>
      <c r="I6" s="447" t="s">
        <v>6</v>
      </c>
    </row>
    <row r="7" spans="1:9" ht="18.75" customHeight="1" thickBot="1">
      <c r="A7" s="448"/>
      <c r="B7" s="451"/>
      <c r="C7" s="452"/>
      <c r="D7" s="452"/>
      <c r="E7" s="452"/>
      <c r="F7" s="460"/>
      <c r="G7" s="462"/>
      <c r="H7" s="170" t="s">
        <v>187</v>
      </c>
      <c r="I7" s="448"/>
    </row>
    <row r="8" spans="1:9" ht="18.75" customHeight="1" thickTop="1">
      <c r="A8" s="48"/>
      <c r="B8" s="471" t="s">
        <v>179</v>
      </c>
      <c r="C8" s="472"/>
      <c r="D8" s="472"/>
      <c r="E8" s="473"/>
      <c r="F8" s="49"/>
      <c r="G8" s="50"/>
      <c r="H8" s="100"/>
      <c r="I8" s="50"/>
    </row>
    <row r="9" spans="1:9" ht="18.75" customHeight="1">
      <c r="A9" s="52"/>
      <c r="B9" s="466" t="s">
        <v>123</v>
      </c>
      <c r="C9" s="467"/>
      <c r="D9" s="467"/>
      <c r="E9" s="468"/>
      <c r="F9" s="21"/>
      <c r="G9" s="22" t="s">
        <v>47</v>
      </c>
      <c r="H9" s="106">
        <f>H53</f>
        <v>0</v>
      </c>
      <c r="I9" s="22"/>
    </row>
    <row r="10" spans="1:9" ht="18.75" customHeight="1">
      <c r="A10" s="52"/>
      <c r="B10" s="163"/>
      <c r="C10" s="164"/>
      <c r="D10" s="164"/>
      <c r="E10" s="165"/>
      <c r="F10" s="21"/>
      <c r="G10" s="22"/>
      <c r="H10" s="101"/>
      <c r="I10" s="22"/>
    </row>
    <row r="11" spans="1:9" ht="18.75" customHeight="1">
      <c r="A11" s="52"/>
      <c r="B11" s="163"/>
      <c r="C11" s="164"/>
      <c r="D11" s="164"/>
      <c r="E11" s="165"/>
      <c r="F11" s="21"/>
      <c r="G11" s="22"/>
      <c r="H11" s="101"/>
      <c r="I11" s="22"/>
    </row>
    <row r="12" spans="1:9" ht="18.75" customHeight="1">
      <c r="A12" s="52"/>
      <c r="B12" s="163"/>
      <c r="C12" s="164"/>
      <c r="D12" s="164"/>
      <c r="E12" s="165"/>
      <c r="F12" s="21"/>
      <c r="G12" s="22"/>
      <c r="H12" s="101"/>
      <c r="I12" s="22"/>
    </row>
    <row r="13" spans="1:9" ht="18.75" customHeight="1">
      <c r="A13" s="52"/>
      <c r="B13" s="163"/>
      <c r="C13" s="164"/>
      <c r="D13" s="164"/>
      <c r="E13" s="165"/>
      <c r="F13" s="21"/>
      <c r="G13" s="22"/>
      <c r="H13" s="101"/>
      <c r="I13" s="22"/>
    </row>
    <row r="14" spans="1:9" ht="18.75" customHeight="1">
      <c r="A14" s="52"/>
      <c r="B14" s="163"/>
      <c r="C14" s="164"/>
      <c r="D14" s="164"/>
      <c r="E14" s="165"/>
      <c r="F14" s="21"/>
      <c r="G14" s="22"/>
      <c r="H14" s="101"/>
      <c r="I14" s="22"/>
    </row>
    <row r="15" spans="1:9" ht="18.75" customHeight="1">
      <c r="A15" s="52"/>
      <c r="B15" s="163"/>
      <c r="C15" s="164"/>
      <c r="D15" s="164"/>
      <c r="E15" s="165"/>
      <c r="F15" s="21"/>
      <c r="G15" s="22"/>
      <c r="H15" s="101"/>
      <c r="I15" s="22"/>
    </row>
    <row r="16" spans="1:9" ht="18.75" customHeight="1">
      <c r="A16" s="52"/>
      <c r="B16" s="163"/>
      <c r="C16" s="164"/>
      <c r="D16" s="164"/>
      <c r="E16" s="165"/>
      <c r="F16" s="21"/>
      <c r="G16" s="22"/>
      <c r="H16" s="101"/>
      <c r="I16" s="22"/>
    </row>
    <row r="17" spans="1:9" ht="18.75" customHeight="1">
      <c r="A17" s="52"/>
      <c r="B17" s="163"/>
      <c r="C17" s="164"/>
      <c r="D17" s="164"/>
      <c r="E17" s="165"/>
      <c r="F17" s="21"/>
      <c r="G17" s="22"/>
      <c r="H17" s="101"/>
      <c r="I17" s="22"/>
    </row>
    <row r="18" spans="1:9" ht="18.75" customHeight="1">
      <c r="A18" s="52"/>
      <c r="B18" s="163"/>
      <c r="C18" s="164"/>
      <c r="D18" s="164"/>
      <c r="E18" s="165"/>
      <c r="F18" s="21"/>
      <c r="G18" s="22"/>
      <c r="H18" s="101"/>
      <c r="I18" s="22"/>
    </row>
    <row r="19" spans="1:9" ht="18.75" customHeight="1">
      <c r="A19" s="52"/>
      <c r="B19" s="163"/>
      <c r="C19" s="164"/>
      <c r="D19" s="164"/>
      <c r="E19" s="165"/>
      <c r="F19" s="21"/>
      <c r="G19" s="22"/>
      <c r="H19" s="101"/>
      <c r="I19" s="22"/>
    </row>
    <row r="20" spans="1:9" ht="18.75" customHeight="1">
      <c r="A20" s="52"/>
      <c r="B20" s="163"/>
      <c r="C20" s="164"/>
      <c r="D20" s="164"/>
      <c r="E20" s="165"/>
      <c r="F20" s="21"/>
      <c r="G20" s="22"/>
      <c r="H20" s="101"/>
      <c r="I20" s="22"/>
    </row>
    <row r="21" spans="1:9" ht="18.75" customHeight="1">
      <c r="A21" s="52"/>
      <c r="B21" s="163"/>
      <c r="C21" s="164"/>
      <c r="D21" s="164"/>
      <c r="E21" s="165"/>
      <c r="F21" s="21"/>
      <c r="G21" s="22"/>
      <c r="H21" s="101"/>
      <c r="I21" s="22"/>
    </row>
    <row r="22" spans="1:9" ht="18.75" customHeight="1">
      <c r="A22" s="52"/>
      <c r="B22" s="163"/>
      <c r="C22" s="164"/>
      <c r="D22" s="164"/>
      <c r="E22" s="165"/>
      <c r="F22" s="21"/>
      <c r="G22" s="22"/>
      <c r="H22" s="101"/>
      <c r="I22" s="22"/>
    </row>
    <row r="23" spans="1:9" ht="18.75" customHeight="1">
      <c r="A23" s="52"/>
      <c r="B23" s="163"/>
      <c r="C23" s="164"/>
      <c r="D23" s="164"/>
      <c r="E23" s="165"/>
      <c r="F23" s="21"/>
      <c r="G23" s="22"/>
      <c r="H23" s="101"/>
      <c r="I23" s="22"/>
    </row>
    <row r="24" spans="1:9" ht="18.75" customHeight="1">
      <c r="A24" s="52"/>
      <c r="B24" s="163"/>
      <c r="C24" s="164"/>
      <c r="D24" s="164"/>
      <c r="E24" s="165"/>
      <c r="F24" s="21"/>
      <c r="G24" s="22"/>
      <c r="H24" s="101"/>
      <c r="I24" s="22"/>
    </row>
    <row r="25" spans="1:9" ht="18.75" customHeight="1">
      <c r="A25" s="52"/>
      <c r="B25" s="163"/>
      <c r="C25" s="164"/>
      <c r="D25" s="164"/>
      <c r="E25" s="165"/>
      <c r="F25" s="21"/>
      <c r="G25" s="22"/>
      <c r="H25" s="101"/>
      <c r="I25" s="22"/>
    </row>
    <row r="26" spans="1:9" ht="18.75" customHeight="1">
      <c r="A26" s="96"/>
      <c r="B26" s="163"/>
      <c r="C26" s="164"/>
      <c r="D26" s="164"/>
      <c r="E26" s="165"/>
      <c r="F26" s="97"/>
      <c r="G26" s="47"/>
      <c r="H26" s="103"/>
      <c r="I26" s="47"/>
    </row>
    <row r="27" spans="1:9" ht="18.75" customHeight="1" thickBot="1">
      <c r="A27" s="157"/>
      <c r="B27" s="166"/>
      <c r="C27" s="167"/>
      <c r="D27" s="167"/>
      <c r="E27" s="168"/>
      <c r="F27" s="158"/>
      <c r="G27" s="159"/>
      <c r="H27" s="161"/>
      <c r="I27" s="159"/>
    </row>
    <row r="28" spans="1:9" ht="18.75" customHeight="1" thickTop="1" thickBot="1">
      <c r="A28" s="453" t="s">
        <v>167</v>
      </c>
      <c r="B28" s="454"/>
      <c r="C28" s="454"/>
      <c r="D28" s="454"/>
      <c r="E28" s="454"/>
      <c r="F28" s="454"/>
      <c r="G28" s="455"/>
      <c r="H28" s="178">
        <f>SUM(H9:H27)</f>
        <v>0</v>
      </c>
      <c r="I28" s="177"/>
    </row>
    <row r="29" spans="1:9" ht="18.75" customHeight="1" thickTop="1">
      <c r="A29" s="175"/>
      <c r="B29" s="175"/>
      <c r="C29" s="175"/>
      <c r="D29" s="175"/>
      <c r="E29" s="175"/>
      <c r="F29" s="176"/>
      <c r="G29" s="175"/>
      <c r="H29" s="160"/>
      <c r="I29" s="175"/>
    </row>
    <row r="30" spans="1:9" ht="21">
      <c r="A30" s="456" t="s">
        <v>163</v>
      </c>
      <c r="B30" s="456"/>
      <c r="C30" s="456"/>
      <c r="D30" s="456"/>
      <c r="E30" s="456"/>
      <c r="F30" s="456"/>
      <c r="G30" s="456"/>
      <c r="H30" s="456"/>
      <c r="I30" s="456"/>
    </row>
    <row r="31" spans="1:9" ht="18.75" customHeight="1">
      <c r="A31" s="446" t="s">
        <v>281</v>
      </c>
      <c r="B31" s="446"/>
      <c r="C31" s="457" t="str">
        <f>+C2</f>
        <v>ก่อสร้างบ้านพักครู 207</v>
      </c>
      <c r="D31" s="457"/>
      <c r="E31" s="457"/>
      <c r="F31" s="457"/>
      <c r="G31" s="457"/>
      <c r="H31" s="457"/>
      <c r="I31" s="457"/>
    </row>
    <row r="32" spans="1:9" ht="18.75" customHeight="1" thickBot="1">
      <c r="A32" s="446" t="s">
        <v>1</v>
      </c>
      <c r="B32" s="446"/>
      <c r="C32" s="446"/>
      <c r="D32" s="458" t="str">
        <f>+D3</f>
        <v>โรงเรียนวัดสว่างอารมณ์</v>
      </c>
      <c r="E32" s="458"/>
      <c r="F32" s="194" t="s">
        <v>12</v>
      </c>
      <c r="G32" s="458" t="str">
        <f>+G3</f>
        <v>สุราษฏร์ธานี</v>
      </c>
      <c r="H32" s="458"/>
      <c r="I32" s="458"/>
    </row>
    <row r="33" spans="1:9" ht="18.75" customHeight="1" thickTop="1">
      <c r="A33" s="447" t="s">
        <v>4</v>
      </c>
      <c r="B33" s="449" t="s">
        <v>5</v>
      </c>
      <c r="C33" s="450"/>
      <c r="D33" s="450"/>
      <c r="E33" s="450"/>
      <c r="F33" s="459" t="s">
        <v>16</v>
      </c>
      <c r="G33" s="461" t="s">
        <v>25</v>
      </c>
      <c r="H33" s="169" t="s">
        <v>186</v>
      </c>
      <c r="I33" s="447" t="s">
        <v>6</v>
      </c>
    </row>
    <row r="34" spans="1:9" ht="18.75" customHeight="1" thickBot="1">
      <c r="A34" s="448"/>
      <c r="B34" s="451"/>
      <c r="C34" s="452"/>
      <c r="D34" s="452"/>
      <c r="E34" s="452"/>
      <c r="F34" s="460"/>
      <c r="G34" s="462"/>
      <c r="H34" s="170" t="s">
        <v>187</v>
      </c>
      <c r="I34" s="448"/>
    </row>
    <row r="35" spans="1:9" ht="18.75" customHeight="1" thickTop="1">
      <c r="A35" s="53"/>
      <c r="B35" s="76" t="s">
        <v>124</v>
      </c>
      <c r="C35" s="78"/>
      <c r="D35" s="78"/>
      <c r="E35" s="78"/>
      <c r="F35" s="84"/>
      <c r="G35" s="84"/>
      <c r="H35" s="116"/>
      <c r="I35" s="84"/>
    </row>
    <row r="36" spans="1:9" ht="18.75" customHeight="1">
      <c r="A36" s="58">
        <v>1</v>
      </c>
      <c r="B36" s="442" t="s">
        <v>123</v>
      </c>
      <c r="C36" s="410"/>
      <c r="D36" s="410"/>
      <c r="E36" s="411"/>
      <c r="F36" s="23"/>
      <c r="G36" s="24"/>
      <c r="H36" s="106"/>
      <c r="I36" s="26"/>
    </row>
    <row r="37" spans="1:9" ht="18.75" customHeight="1">
      <c r="A37" s="20"/>
      <c r="B37" s="62"/>
      <c r="C37" s="28" t="s">
        <v>7</v>
      </c>
      <c r="D37" s="494" t="s">
        <v>90</v>
      </c>
      <c r="E37" s="495"/>
      <c r="F37" s="25"/>
      <c r="G37" s="89" t="s">
        <v>125</v>
      </c>
      <c r="H37" s="106">
        <v>0</v>
      </c>
      <c r="I37" s="26"/>
    </row>
    <row r="38" spans="1:9" ht="18.75" customHeight="1">
      <c r="A38" s="20"/>
      <c r="B38" s="62"/>
      <c r="C38" s="28" t="s">
        <v>7</v>
      </c>
      <c r="D38" s="494" t="s">
        <v>86</v>
      </c>
      <c r="E38" s="495"/>
      <c r="F38" s="25"/>
      <c r="G38" s="89" t="s">
        <v>125</v>
      </c>
      <c r="H38" s="106"/>
      <c r="I38" s="26"/>
    </row>
    <row r="39" spans="1:9" ht="18.75" customHeight="1">
      <c r="A39" s="20"/>
      <c r="B39" s="62"/>
      <c r="C39" s="28" t="s">
        <v>7</v>
      </c>
      <c r="D39" s="494" t="s">
        <v>88</v>
      </c>
      <c r="E39" s="495"/>
      <c r="F39" s="25"/>
      <c r="G39" s="89" t="s">
        <v>125</v>
      </c>
      <c r="H39" s="106"/>
      <c r="I39" s="26"/>
    </row>
    <row r="40" spans="1:9" ht="18.75" customHeight="1">
      <c r="A40" s="20"/>
      <c r="B40" s="62"/>
      <c r="C40" s="28" t="s">
        <v>7</v>
      </c>
      <c r="D40" s="494" t="s">
        <v>184</v>
      </c>
      <c r="E40" s="495"/>
      <c r="F40" s="32"/>
      <c r="G40" s="89" t="s">
        <v>125</v>
      </c>
      <c r="H40" s="106"/>
      <c r="I40" s="26"/>
    </row>
    <row r="41" spans="1:9" ht="18.75" customHeight="1">
      <c r="A41" s="20"/>
      <c r="B41" s="62"/>
      <c r="C41" s="28" t="s">
        <v>7</v>
      </c>
      <c r="D41" s="494" t="s">
        <v>89</v>
      </c>
      <c r="E41" s="495"/>
      <c r="F41" s="25"/>
      <c r="G41" s="89" t="s">
        <v>125</v>
      </c>
      <c r="H41" s="106"/>
      <c r="I41" s="26"/>
    </row>
    <row r="42" spans="1:9" ht="18.75" customHeight="1">
      <c r="A42" s="20"/>
      <c r="B42" s="62"/>
      <c r="C42" s="28" t="s">
        <v>7</v>
      </c>
      <c r="D42" s="494" t="s">
        <v>93</v>
      </c>
      <c r="E42" s="495"/>
      <c r="F42" s="25"/>
      <c r="G42" s="89" t="s">
        <v>125</v>
      </c>
      <c r="H42" s="106"/>
      <c r="I42" s="26"/>
    </row>
    <row r="43" spans="1:9" ht="18.75" customHeight="1">
      <c r="A43" s="20"/>
      <c r="B43" s="62"/>
      <c r="C43" s="28" t="s">
        <v>7</v>
      </c>
      <c r="D43" s="494" t="s">
        <v>87</v>
      </c>
      <c r="E43" s="495"/>
      <c r="F43" s="25"/>
      <c r="G43" s="89" t="s">
        <v>125</v>
      </c>
      <c r="H43" s="106"/>
      <c r="I43" s="26"/>
    </row>
    <row r="44" spans="1:9" ht="18.75" customHeight="1">
      <c r="A44" s="20"/>
      <c r="B44" s="63"/>
      <c r="C44" s="122"/>
      <c r="D44" s="122"/>
      <c r="E44" s="123"/>
      <c r="F44" s="32"/>
      <c r="G44" s="59"/>
      <c r="H44" s="106"/>
      <c r="I44" s="26"/>
    </row>
    <row r="45" spans="1:9" ht="18.75" customHeight="1">
      <c r="A45" s="20"/>
      <c r="B45" s="63"/>
      <c r="C45" s="122"/>
      <c r="D45" s="122"/>
      <c r="E45" s="123"/>
      <c r="F45" s="32"/>
      <c r="G45" s="59"/>
      <c r="H45" s="106"/>
      <c r="I45" s="26"/>
    </row>
    <row r="46" spans="1:9" ht="18.75" customHeight="1">
      <c r="A46" s="20"/>
      <c r="B46" s="63"/>
      <c r="C46" s="122"/>
      <c r="D46" s="122"/>
      <c r="E46" s="123"/>
      <c r="F46" s="32"/>
      <c r="G46" s="59"/>
      <c r="H46" s="106"/>
      <c r="I46" s="26"/>
    </row>
    <row r="47" spans="1:9" ht="18.75" customHeight="1">
      <c r="A47" s="20"/>
      <c r="B47" s="63"/>
      <c r="C47" s="122"/>
      <c r="D47" s="122"/>
      <c r="E47" s="123"/>
      <c r="F47" s="32"/>
      <c r="G47" s="59"/>
      <c r="H47" s="106"/>
      <c r="I47" s="26"/>
    </row>
    <row r="48" spans="1:9" ht="18.75" customHeight="1">
      <c r="A48" s="20"/>
      <c r="B48" s="63"/>
      <c r="C48" s="122"/>
      <c r="D48" s="122"/>
      <c r="E48" s="123"/>
      <c r="F48" s="32"/>
      <c r="G48" s="59"/>
      <c r="H48" s="106"/>
      <c r="I48" s="26"/>
    </row>
    <row r="49" spans="1:9" ht="18.75" customHeight="1">
      <c r="A49" s="20"/>
      <c r="B49" s="64"/>
      <c r="C49" s="122"/>
      <c r="D49" s="122"/>
      <c r="E49" s="123"/>
      <c r="F49" s="32"/>
      <c r="G49" s="59"/>
      <c r="H49" s="106"/>
      <c r="I49" s="26"/>
    </row>
    <row r="50" spans="1:9" ht="18.75" customHeight="1">
      <c r="A50" s="20"/>
      <c r="B50" s="64"/>
      <c r="C50" s="122"/>
      <c r="D50" s="122"/>
      <c r="E50" s="123"/>
      <c r="F50" s="32"/>
      <c r="G50" s="59"/>
      <c r="H50" s="106"/>
      <c r="I50" s="26"/>
    </row>
    <row r="51" spans="1:9" ht="18.75" customHeight="1">
      <c r="A51" s="20"/>
      <c r="B51" s="64"/>
      <c r="C51" s="122"/>
      <c r="D51" s="122"/>
      <c r="E51" s="123"/>
      <c r="F51" s="32"/>
      <c r="G51" s="59"/>
      <c r="H51" s="106"/>
      <c r="I51" s="26"/>
    </row>
    <row r="52" spans="1:9" ht="18.75" customHeight="1">
      <c r="A52" s="20"/>
      <c r="B52" s="64"/>
      <c r="C52" s="122"/>
      <c r="D52" s="122"/>
      <c r="E52" s="123"/>
      <c r="F52" s="32"/>
      <c r="G52" s="59"/>
      <c r="H52" s="106"/>
      <c r="I52" s="26"/>
    </row>
    <row r="53" spans="1:9" ht="18.75" customHeight="1">
      <c r="A53" s="86"/>
      <c r="B53" s="137"/>
      <c r="C53" s="138"/>
      <c r="D53" s="486" t="s">
        <v>167</v>
      </c>
      <c r="E53" s="487"/>
      <c r="F53" s="139"/>
      <c r="G53" s="140"/>
      <c r="H53" s="142">
        <f>SUM(H37:H52)</f>
        <v>0</v>
      </c>
      <c r="I53" s="87"/>
    </row>
    <row r="55" spans="1:9">
      <c r="A55" s="56"/>
      <c r="B55" s="67" t="s">
        <v>96</v>
      </c>
      <c r="C55" s="67"/>
      <c r="D55" s="162" t="s">
        <v>180</v>
      </c>
      <c r="E55" s="67"/>
      <c r="F55" s="15"/>
      <c r="G55" s="14"/>
    </row>
    <row r="56" spans="1:9">
      <c r="A56" s="56"/>
      <c r="B56" s="68"/>
      <c r="C56" s="69"/>
      <c r="D56" s="162" t="s">
        <v>181</v>
      </c>
      <c r="E56" s="68"/>
      <c r="F56" s="15"/>
      <c r="G56" s="14"/>
    </row>
    <row r="57" spans="1:9">
      <c r="A57" s="56"/>
      <c r="B57" s="70"/>
      <c r="C57" s="71"/>
      <c r="D57" s="162"/>
      <c r="E57" s="71"/>
      <c r="F57" s="15"/>
      <c r="G57" s="14"/>
    </row>
    <row r="58" spans="1:9">
      <c r="A58" s="56"/>
      <c r="B58" s="56"/>
      <c r="C58" s="14"/>
      <c r="D58" s="14"/>
      <c r="E58" s="14"/>
      <c r="F58" s="15"/>
      <c r="G58" s="14"/>
    </row>
    <row r="59" spans="1:9">
      <c r="A59" s="56"/>
      <c r="B59" s="56"/>
      <c r="C59" s="14"/>
      <c r="D59" s="14"/>
      <c r="E59" s="14"/>
      <c r="F59" s="15"/>
      <c r="G59" s="14"/>
    </row>
  </sheetData>
  <mergeCells count="42">
    <mergeCell ref="A1:I1"/>
    <mergeCell ref="A3:C3"/>
    <mergeCell ref="A5:C5"/>
    <mergeCell ref="H5:I5"/>
    <mergeCell ref="A4:C4"/>
    <mergeCell ref="A2:B2"/>
    <mergeCell ref="H4:I4"/>
    <mergeCell ref="C2:I2"/>
    <mergeCell ref="D4:E4"/>
    <mergeCell ref="D5:E5"/>
    <mergeCell ref="F4:G4"/>
    <mergeCell ref="F5:G5"/>
    <mergeCell ref="G3:I3"/>
    <mergeCell ref="D3:E3"/>
    <mergeCell ref="A31:B31"/>
    <mergeCell ref="C31:I31"/>
    <mergeCell ref="F6:F7"/>
    <mergeCell ref="G6:G7"/>
    <mergeCell ref="A28:G28"/>
    <mergeCell ref="B8:E8"/>
    <mergeCell ref="B9:E9"/>
    <mergeCell ref="B6:E7"/>
    <mergeCell ref="A30:I30"/>
    <mergeCell ref="I6:I7"/>
    <mergeCell ref="A6:A7"/>
    <mergeCell ref="D37:E37"/>
    <mergeCell ref="D53:E53"/>
    <mergeCell ref="D42:E42"/>
    <mergeCell ref="D43:E43"/>
    <mergeCell ref="D41:E41"/>
    <mergeCell ref="D38:E38"/>
    <mergeCell ref="D39:E39"/>
    <mergeCell ref="D40:E40"/>
    <mergeCell ref="B36:E36"/>
    <mergeCell ref="I33:I34"/>
    <mergeCell ref="A32:C32"/>
    <mergeCell ref="A33:A34"/>
    <mergeCell ref="B33:E34"/>
    <mergeCell ref="F33:F34"/>
    <mergeCell ref="G33:G34"/>
    <mergeCell ref="D32:E32"/>
    <mergeCell ref="G32:I32"/>
  </mergeCells>
  <phoneticPr fontId="3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&amp;R&amp;"TH SarabunPSK,ธรรมดา"&amp;12&amp;F&amp;14
แบบ &amp;A</oddHeader>
    <oddFooter>&amp;R&amp;"TH SarabunPSK,ธรรมดา"&amp;14แผ่นที่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7"/>
  <sheetViews>
    <sheetView view="pageBreakPreview" topLeftCell="A55" zoomScaleNormal="100" zoomScaleSheetLayoutView="100" workbookViewId="0">
      <selection activeCell="H64" sqref="H64:K64"/>
    </sheetView>
  </sheetViews>
  <sheetFormatPr defaultRowHeight="21"/>
  <cols>
    <col min="1" max="1" width="6.5703125" style="1" customWidth="1"/>
    <col min="2" max="2" width="4.42578125" style="1" customWidth="1"/>
    <col min="3" max="3" width="3" style="1" customWidth="1"/>
    <col min="4" max="4" width="3.5703125" style="1" customWidth="1"/>
    <col min="5" max="5" width="4" style="1" customWidth="1"/>
    <col min="6" max="6" width="1.28515625" style="1" customWidth="1"/>
    <col min="7" max="7" width="2.5703125" style="1" customWidth="1"/>
    <col min="8" max="8" width="11.140625" style="1" customWidth="1"/>
    <col min="9" max="9" width="5.28515625" style="1" customWidth="1"/>
    <col min="10" max="10" width="4.7109375" style="1" customWidth="1"/>
    <col min="11" max="11" width="14.28515625" style="1" customWidth="1"/>
    <col min="12" max="12" width="10.42578125" style="1" customWidth="1"/>
    <col min="13" max="13" width="15.85546875" style="4" customWidth="1"/>
    <col min="14" max="14" width="10.28515625" style="1" customWidth="1"/>
    <col min="15" max="16384" width="9.140625" style="1"/>
  </cols>
  <sheetData>
    <row r="1" spans="1:14">
      <c r="A1" s="538" t="s">
        <v>153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193" t="s">
        <v>177</v>
      </c>
    </row>
    <row r="2" spans="1:14">
      <c r="A2" s="131" t="s">
        <v>15</v>
      </c>
      <c r="B2" s="541" t="s">
        <v>281</v>
      </c>
      <c r="C2" s="541"/>
      <c r="D2" s="541"/>
      <c r="E2" s="537" t="str">
        <f>'ปร.4(ก)'!C2</f>
        <v>ก่อสร้างบ้านพักครู 207</v>
      </c>
      <c r="F2" s="537"/>
      <c r="G2" s="537"/>
      <c r="H2" s="537"/>
      <c r="I2" s="537"/>
      <c r="J2" s="537"/>
      <c r="K2" s="537"/>
      <c r="L2" s="537"/>
      <c r="M2" s="537"/>
      <c r="N2" s="537"/>
    </row>
    <row r="3" spans="1:14">
      <c r="A3" s="35" t="s">
        <v>15</v>
      </c>
      <c r="B3" s="518" t="s">
        <v>1</v>
      </c>
      <c r="C3" s="518"/>
      <c r="D3" s="518"/>
      <c r="E3" s="518"/>
      <c r="F3" s="543" t="str">
        <f>'ปร.4(ก)'!D3</f>
        <v>โรงเรียนวัดสว่างอารมณ์</v>
      </c>
      <c r="G3" s="543"/>
      <c r="H3" s="543"/>
      <c r="I3" s="543"/>
      <c r="J3" s="543"/>
      <c r="K3" s="543"/>
      <c r="L3" s="34" t="s">
        <v>12</v>
      </c>
      <c r="M3" s="542" t="str">
        <f>'ปร.4(ก)'!J3</f>
        <v>สุราษฏร์ธานี</v>
      </c>
      <c r="N3" s="542"/>
    </row>
    <row r="4" spans="1:14">
      <c r="A4" s="35" t="s">
        <v>15</v>
      </c>
      <c r="B4" s="72" t="s">
        <v>2</v>
      </c>
      <c r="C4" s="72"/>
      <c r="D4" s="72"/>
      <c r="E4" s="544" t="s">
        <v>0</v>
      </c>
      <c r="F4" s="544"/>
      <c r="G4" s="544"/>
      <c r="H4" s="544"/>
      <c r="I4" s="544"/>
      <c r="J4" s="544"/>
      <c r="K4" s="544"/>
      <c r="L4" s="544"/>
      <c r="M4" s="544"/>
      <c r="N4" s="544"/>
    </row>
    <row r="5" spans="1:14">
      <c r="A5" s="35" t="s">
        <v>15</v>
      </c>
      <c r="B5" s="544" t="s">
        <v>282</v>
      </c>
      <c r="C5" s="544"/>
      <c r="D5" s="544"/>
      <c r="E5" s="544"/>
      <c r="F5" s="544"/>
      <c r="G5" s="544"/>
      <c r="H5" s="544"/>
      <c r="I5" s="544"/>
      <c r="J5" s="544"/>
      <c r="K5" s="36" t="s">
        <v>16</v>
      </c>
      <c r="L5" s="55">
        <v>9</v>
      </c>
      <c r="M5" s="544" t="s">
        <v>17</v>
      </c>
      <c r="N5" s="544"/>
    </row>
    <row r="6" spans="1:14">
      <c r="A6" s="35" t="s">
        <v>15</v>
      </c>
      <c r="B6" s="544" t="s">
        <v>3</v>
      </c>
      <c r="C6" s="544"/>
      <c r="D6" s="544"/>
      <c r="E6" s="544"/>
      <c r="F6" s="544"/>
      <c r="G6" s="544"/>
      <c r="H6" s="553">
        <f>'ปร.4(ก)'!K4</f>
        <v>241611</v>
      </c>
      <c r="I6" s="553"/>
      <c r="J6" s="553"/>
      <c r="K6" s="554" t="s">
        <v>23</v>
      </c>
      <c r="L6" s="554"/>
      <c r="M6" s="545">
        <f>'ปร.4(ก)'!K5</f>
        <v>241764</v>
      </c>
      <c r="N6" s="545"/>
    </row>
    <row r="7" spans="1:14" ht="5.0999999999999996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519" t="s">
        <v>4</v>
      </c>
      <c r="B8" s="557" t="s">
        <v>5</v>
      </c>
      <c r="C8" s="558"/>
      <c r="D8" s="558"/>
      <c r="E8" s="558"/>
      <c r="F8" s="558"/>
      <c r="G8" s="558"/>
      <c r="H8" s="558"/>
      <c r="I8" s="558"/>
      <c r="J8" s="559"/>
      <c r="K8" s="9" t="s">
        <v>156</v>
      </c>
      <c r="L8" s="546" t="s">
        <v>169</v>
      </c>
      <c r="M8" s="2" t="s">
        <v>150</v>
      </c>
      <c r="N8" s="519" t="s">
        <v>6</v>
      </c>
    </row>
    <row r="9" spans="1:14" ht="21.75" thickBot="1">
      <c r="A9" s="520"/>
      <c r="B9" s="560"/>
      <c r="C9" s="561"/>
      <c r="D9" s="561"/>
      <c r="E9" s="561"/>
      <c r="F9" s="561"/>
      <c r="G9" s="561"/>
      <c r="H9" s="561"/>
      <c r="I9" s="561"/>
      <c r="J9" s="562"/>
      <c r="K9" s="3" t="s">
        <v>152</v>
      </c>
      <c r="L9" s="547"/>
      <c r="M9" s="3" t="s">
        <v>152</v>
      </c>
      <c r="N9" s="520"/>
    </row>
    <row r="10" spans="1:14" ht="21.75" thickTop="1">
      <c r="A10" s="73">
        <v>1</v>
      </c>
      <c r="B10" s="563" t="s">
        <v>154</v>
      </c>
      <c r="C10" s="564"/>
      <c r="D10" s="564"/>
      <c r="E10" s="564"/>
      <c r="F10" s="564"/>
      <c r="G10" s="564"/>
      <c r="H10" s="564"/>
      <c r="I10" s="564"/>
      <c r="J10" s="565"/>
      <c r="K10" s="154">
        <f>'ปร.4(ก)'!L28</f>
        <v>950943.64</v>
      </c>
      <c r="L10" s="156">
        <f>F_อาคาร!N5</f>
        <v>1.2726</v>
      </c>
      <c r="M10" s="154">
        <f>K10*L10</f>
        <v>1210170.8762640001</v>
      </c>
      <c r="N10" s="37"/>
    </row>
    <row r="11" spans="1:14">
      <c r="A11" s="41"/>
      <c r="B11" s="555"/>
      <c r="C11" s="544"/>
      <c r="D11" s="544"/>
      <c r="E11" s="544"/>
      <c r="F11" s="544"/>
      <c r="G11" s="544"/>
      <c r="H11" s="544"/>
      <c r="I11" s="544"/>
      <c r="J11" s="556"/>
      <c r="K11" s="39"/>
      <c r="L11" s="40"/>
      <c r="M11" s="39"/>
      <c r="N11" s="38"/>
    </row>
    <row r="12" spans="1:14">
      <c r="A12" s="41"/>
      <c r="B12" s="550"/>
      <c r="C12" s="551"/>
      <c r="D12" s="551"/>
      <c r="E12" s="551"/>
      <c r="F12" s="551"/>
      <c r="G12" s="551"/>
      <c r="H12" s="551"/>
      <c r="I12" s="551"/>
      <c r="J12" s="552"/>
      <c r="K12" s="132"/>
      <c r="L12" s="40"/>
      <c r="M12" s="39"/>
      <c r="N12" s="38"/>
    </row>
    <row r="13" spans="1:14" ht="18.75" customHeight="1">
      <c r="A13" s="41"/>
      <c r="B13" s="524" t="s">
        <v>8</v>
      </c>
      <c r="C13" s="525"/>
      <c r="D13" s="525"/>
      <c r="E13" s="525"/>
      <c r="F13" s="525"/>
      <c r="G13" s="525"/>
      <c r="H13" s="525"/>
      <c r="I13" s="525"/>
      <c r="J13" s="526"/>
      <c r="K13" s="40"/>
      <c r="L13" s="40"/>
      <c r="M13" s="133"/>
      <c r="N13" s="38"/>
    </row>
    <row r="14" spans="1:14" s="10" customFormat="1" ht="18.75">
      <c r="A14" s="42"/>
      <c r="B14" s="548" t="s">
        <v>18</v>
      </c>
      <c r="C14" s="549"/>
      <c r="D14" s="549"/>
      <c r="E14" s="549"/>
      <c r="F14" s="549"/>
      <c r="G14" s="549"/>
      <c r="H14" s="549"/>
      <c r="I14" s="539">
        <v>0</v>
      </c>
      <c r="J14" s="540"/>
      <c r="K14" s="43"/>
      <c r="L14" s="43"/>
      <c r="M14" s="44"/>
      <c r="N14" s="45"/>
    </row>
    <row r="15" spans="1:14" s="10" customFormat="1" ht="18.75">
      <c r="A15" s="45"/>
      <c r="B15" s="531" t="s">
        <v>19</v>
      </c>
      <c r="C15" s="532"/>
      <c r="D15" s="532"/>
      <c r="E15" s="532"/>
      <c r="F15" s="532"/>
      <c r="G15" s="532"/>
      <c r="H15" s="532"/>
      <c r="I15" s="527">
        <v>0</v>
      </c>
      <c r="J15" s="528"/>
      <c r="K15" s="43"/>
      <c r="L15" s="43"/>
      <c r="M15" s="44"/>
      <c r="N15" s="45"/>
    </row>
    <row r="16" spans="1:14" s="10" customFormat="1" ht="18.75">
      <c r="A16" s="45"/>
      <c r="B16" s="531" t="s">
        <v>20</v>
      </c>
      <c r="C16" s="532"/>
      <c r="D16" s="532"/>
      <c r="E16" s="532"/>
      <c r="F16" s="532"/>
      <c r="G16" s="532"/>
      <c r="H16" s="532"/>
      <c r="I16" s="527">
        <v>7.0000000000000007E-2</v>
      </c>
      <c r="J16" s="528"/>
      <c r="K16" s="43"/>
      <c r="L16" s="43"/>
      <c r="M16" s="44"/>
      <c r="N16" s="45"/>
    </row>
    <row r="17" spans="1:14" s="10" customFormat="1" ht="19.5" thickBot="1">
      <c r="A17" s="128"/>
      <c r="B17" s="533" t="s">
        <v>21</v>
      </c>
      <c r="C17" s="534"/>
      <c r="D17" s="534"/>
      <c r="E17" s="534"/>
      <c r="F17" s="534"/>
      <c r="G17" s="534"/>
      <c r="H17" s="534"/>
      <c r="I17" s="529">
        <v>7.0000000000000007E-2</v>
      </c>
      <c r="J17" s="530"/>
      <c r="K17" s="129"/>
      <c r="L17" s="129"/>
      <c r="M17" s="130"/>
      <c r="N17" s="128"/>
    </row>
    <row r="18" spans="1:14" ht="21.75" thickTop="1">
      <c r="A18" s="506" t="s">
        <v>155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8"/>
      <c r="M18" s="155">
        <f>SUM(M10:M17)</f>
        <v>1210170.8762640001</v>
      </c>
      <c r="N18" s="191"/>
    </row>
    <row r="19" spans="1:14" ht="21.75" thickBot="1">
      <c r="A19" s="513" t="str">
        <f>"("&amp;BAHTTEXT(M19)&amp;")"</f>
        <v>(หนึ่งล้านสองแสนหนึ่งหมื่นบาทถ้วน)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192" t="s">
        <v>170</v>
      </c>
      <c r="M19" s="146">
        <f>ROUNDDOWN(M18,-3)</f>
        <v>1210000</v>
      </c>
      <c r="N19" s="190" t="s">
        <v>14</v>
      </c>
    </row>
    <row r="20" spans="1:14" ht="21.75" thickTop="1">
      <c r="A20" s="131" t="s">
        <v>15</v>
      </c>
      <c r="B20" s="537" t="s">
        <v>56</v>
      </c>
      <c r="C20" s="537"/>
      <c r="D20" s="537"/>
      <c r="E20" s="537"/>
      <c r="F20" s="537"/>
      <c r="G20" s="537"/>
      <c r="H20" s="537"/>
      <c r="I20" s="535">
        <v>86</v>
      </c>
      <c r="J20" s="535"/>
      <c r="K20" s="537" t="s">
        <v>10</v>
      </c>
      <c r="L20" s="537"/>
      <c r="M20" s="537"/>
      <c r="N20" s="537"/>
    </row>
    <row r="21" spans="1:14">
      <c r="A21" s="46" t="s">
        <v>15</v>
      </c>
      <c r="B21" s="566" t="s">
        <v>57</v>
      </c>
      <c r="C21" s="566"/>
      <c r="D21" s="566"/>
      <c r="E21" s="566"/>
      <c r="F21" s="566"/>
      <c r="G21" s="566"/>
      <c r="H21" s="566"/>
      <c r="I21" s="536">
        <f>M19/I20</f>
        <v>14069.767441860466</v>
      </c>
      <c r="J21" s="536"/>
      <c r="K21" s="566" t="s">
        <v>22</v>
      </c>
      <c r="L21" s="566"/>
      <c r="M21" s="566"/>
      <c r="N21" s="566"/>
    </row>
    <row r="22" spans="1:14" ht="46.5" customHeight="1">
      <c r="A22" s="6"/>
      <c r="B22" s="509" t="s">
        <v>126</v>
      </c>
      <c r="C22" s="509"/>
      <c r="D22" s="509"/>
      <c r="E22" s="509"/>
      <c r="F22" s="509"/>
      <c r="G22" s="509"/>
      <c r="H22" s="498" t="s">
        <v>159</v>
      </c>
      <c r="I22" s="499"/>
      <c r="J22" s="499"/>
      <c r="K22" s="499"/>
      <c r="L22" s="510"/>
      <c r="M22" s="510"/>
      <c r="N22" s="510"/>
    </row>
    <row r="23" spans="1:14" s="10" customFormat="1" ht="18.75">
      <c r="A23" s="14"/>
      <c r="B23" s="500"/>
      <c r="C23" s="500"/>
      <c r="D23" s="500"/>
      <c r="E23" s="500"/>
      <c r="F23" s="500"/>
      <c r="G23" s="500"/>
      <c r="H23" s="500" t="s">
        <v>371</v>
      </c>
      <c r="I23" s="500"/>
      <c r="J23" s="500"/>
      <c r="K23" s="500"/>
      <c r="L23" s="500"/>
      <c r="M23" s="500"/>
      <c r="N23" s="500"/>
    </row>
    <row r="24" spans="1:14" ht="33.75" customHeight="1">
      <c r="B24" s="501"/>
      <c r="C24" s="501"/>
      <c r="D24" s="501"/>
      <c r="E24" s="501"/>
      <c r="F24" s="501"/>
      <c r="G24" s="501"/>
      <c r="H24" s="498" t="s">
        <v>159</v>
      </c>
      <c r="I24" s="499"/>
      <c r="J24" s="499"/>
      <c r="K24" s="499"/>
      <c r="L24" s="498"/>
      <c r="M24" s="498"/>
      <c r="N24" s="498"/>
    </row>
    <row r="25" spans="1:14" s="10" customFormat="1" ht="18.75">
      <c r="B25" s="496"/>
      <c r="C25" s="496"/>
      <c r="D25" s="496"/>
      <c r="E25" s="496"/>
      <c r="F25" s="496"/>
      <c r="G25" s="496"/>
      <c r="H25" s="500" t="s">
        <v>372</v>
      </c>
      <c r="I25" s="500"/>
      <c r="J25" s="500"/>
      <c r="K25" s="500"/>
      <c r="L25" s="500"/>
      <c r="M25" s="498"/>
      <c r="N25" s="498"/>
    </row>
    <row r="26" spans="1:14" s="10" customFormat="1" ht="6.75" customHeight="1">
      <c r="B26" s="496"/>
      <c r="C26" s="496"/>
      <c r="D26" s="496"/>
      <c r="E26" s="496"/>
      <c r="F26" s="496"/>
      <c r="G26" s="496"/>
      <c r="H26" s="500"/>
      <c r="I26" s="500"/>
      <c r="J26" s="500"/>
      <c r="K26" s="500"/>
      <c r="L26" s="500"/>
      <c r="M26" s="500"/>
      <c r="N26" s="500"/>
    </row>
    <row r="27" spans="1:14" ht="27" customHeight="1">
      <c r="B27" s="497"/>
      <c r="C27" s="497"/>
      <c r="D27" s="497"/>
      <c r="E27" s="497"/>
      <c r="F27" s="497"/>
      <c r="G27" s="497"/>
      <c r="H27" s="498" t="s">
        <v>159</v>
      </c>
      <c r="I27" s="499"/>
      <c r="J27" s="499"/>
      <c r="K27" s="499"/>
      <c r="L27" s="497"/>
      <c r="M27" s="497"/>
      <c r="N27" s="497"/>
    </row>
    <row r="28" spans="1:14" s="10" customFormat="1" ht="18.75">
      <c r="B28" s="496"/>
      <c r="C28" s="496"/>
      <c r="D28" s="496"/>
      <c r="E28" s="496"/>
      <c r="F28" s="496"/>
      <c r="G28" s="496"/>
      <c r="H28" s="500" t="s">
        <v>373</v>
      </c>
      <c r="I28" s="500"/>
      <c r="J28" s="500"/>
      <c r="K28" s="500"/>
      <c r="L28" s="496"/>
      <c r="M28" s="496"/>
      <c r="N28" s="496"/>
    </row>
    <row r="29" spans="1:14" ht="30" customHeight="1">
      <c r="B29" s="497"/>
      <c r="C29" s="497"/>
      <c r="D29" s="497"/>
      <c r="E29" s="497"/>
      <c r="F29" s="497"/>
      <c r="G29" s="497"/>
      <c r="H29" s="498"/>
      <c r="I29" s="499"/>
      <c r="J29" s="499"/>
      <c r="K29" s="499"/>
      <c r="L29" s="5"/>
      <c r="M29" s="5"/>
    </row>
    <row r="30" spans="1:14" s="10" customFormat="1" ht="18.75">
      <c r="B30" s="496"/>
      <c r="C30" s="496"/>
      <c r="D30" s="496"/>
      <c r="E30" s="496"/>
      <c r="F30" s="496"/>
      <c r="G30" s="496"/>
      <c r="H30" s="500"/>
      <c r="I30" s="500"/>
      <c r="J30" s="500"/>
      <c r="K30" s="500"/>
      <c r="L30" s="12"/>
      <c r="M30" s="12"/>
    </row>
    <row r="31" spans="1:14" ht="30" customHeight="1">
      <c r="B31" s="497"/>
      <c r="C31" s="497"/>
      <c r="D31" s="497"/>
      <c r="E31" s="497"/>
      <c r="F31" s="497"/>
      <c r="G31" s="497"/>
      <c r="H31" s="498"/>
      <c r="I31" s="499"/>
      <c r="J31" s="499"/>
      <c r="K31" s="499"/>
      <c r="L31" s="5"/>
      <c r="M31" s="5"/>
    </row>
    <row r="32" spans="1:14" s="10" customFormat="1" ht="18.75">
      <c r="B32" s="496"/>
      <c r="C32" s="496"/>
      <c r="D32" s="496"/>
      <c r="E32" s="496"/>
      <c r="F32" s="496"/>
      <c r="G32" s="496"/>
      <c r="H32" s="500"/>
      <c r="I32" s="500"/>
      <c r="J32" s="500"/>
      <c r="K32" s="500"/>
      <c r="L32" s="12"/>
      <c r="M32" s="12"/>
    </row>
    <row r="33" spans="1:14" ht="30" customHeight="1">
      <c r="B33" s="497"/>
      <c r="C33" s="497"/>
      <c r="D33" s="497"/>
      <c r="E33" s="497"/>
      <c r="F33" s="497"/>
      <c r="G33" s="497"/>
      <c r="H33" s="498"/>
      <c r="I33" s="499"/>
      <c r="J33" s="499"/>
      <c r="K33" s="499"/>
      <c r="L33" s="5"/>
      <c r="M33" s="5"/>
    </row>
    <row r="34" spans="1:14" s="10" customFormat="1" ht="18.75">
      <c r="B34" s="496"/>
      <c r="C34" s="496"/>
      <c r="D34" s="496"/>
      <c r="E34" s="496"/>
      <c r="F34" s="496"/>
      <c r="G34" s="496"/>
      <c r="H34" s="500"/>
      <c r="I34" s="500"/>
      <c r="J34" s="500"/>
      <c r="K34" s="500"/>
      <c r="L34" s="13"/>
      <c r="M34" s="12"/>
    </row>
    <row r="35" spans="1:14" s="10" customFormat="1" ht="18.75">
      <c r="B35" s="11"/>
      <c r="C35" s="11"/>
      <c r="D35" s="11"/>
      <c r="E35" s="11"/>
      <c r="F35" s="11"/>
      <c r="G35" s="11"/>
      <c r="H35" s="56"/>
      <c r="I35" s="56"/>
      <c r="J35" s="56"/>
      <c r="K35" s="56"/>
      <c r="L35" s="13"/>
      <c r="M35" s="12"/>
    </row>
    <row r="36" spans="1:14" s="10" customFormat="1" ht="33" customHeight="1">
      <c r="B36" s="11"/>
      <c r="C36" s="11"/>
      <c r="D36" s="11"/>
      <c r="E36" s="11"/>
      <c r="F36" s="11"/>
      <c r="G36" s="11"/>
      <c r="H36" s="56"/>
      <c r="I36" s="56"/>
      <c r="J36" s="56"/>
      <c r="K36" s="56"/>
      <c r="L36" s="13"/>
      <c r="M36" s="12"/>
    </row>
    <row r="37" spans="1:14">
      <c r="A37" s="538" t="s">
        <v>161</v>
      </c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193" t="s">
        <v>178</v>
      </c>
    </row>
    <row r="38" spans="1:14">
      <c r="A38" s="131" t="s">
        <v>15</v>
      </c>
      <c r="B38" s="541" t="s">
        <v>281</v>
      </c>
      <c r="C38" s="541"/>
      <c r="D38" s="541"/>
      <c r="E38" s="537" t="str">
        <f>E2</f>
        <v>ก่อสร้างบ้านพักครู 207</v>
      </c>
      <c r="F38" s="537"/>
      <c r="G38" s="537"/>
      <c r="H38" s="537"/>
      <c r="I38" s="537"/>
      <c r="J38" s="537"/>
      <c r="K38" s="537"/>
      <c r="L38" s="537"/>
      <c r="M38" s="537"/>
      <c r="N38" s="537"/>
    </row>
    <row r="39" spans="1:14">
      <c r="A39" s="35" t="s">
        <v>15</v>
      </c>
      <c r="B39" s="518" t="s">
        <v>1</v>
      </c>
      <c r="C39" s="518"/>
      <c r="D39" s="518"/>
      <c r="E39" s="518"/>
      <c r="F39" s="543" t="str">
        <f>F3</f>
        <v>โรงเรียนวัดสว่างอารมณ์</v>
      </c>
      <c r="G39" s="543"/>
      <c r="H39" s="543"/>
      <c r="I39" s="543"/>
      <c r="J39" s="543"/>
      <c r="K39" s="543"/>
      <c r="L39" s="34" t="s">
        <v>12</v>
      </c>
      <c r="M39" s="542" t="str">
        <f>M3</f>
        <v>สุราษฏร์ธานี</v>
      </c>
      <c r="N39" s="542"/>
    </row>
    <row r="40" spans="1:14">
      <c r="A40" s="35" t="s">
        <v>15</v>
      </c>
      <c r="B40" s="72" t="s">
        <v>2</v>
      </c>
      <c r="C40" s="72"/>
      <c r="D40" s="72"/>
      <c r="E40" s="544" t="s">
        <v>0</v>
      </c>
      <c r="F40" s="544"/>
      <c r="G40" s="544"/>
      <c r="H40" s="544"/>
      <c r="I40" s="544"/>
      <c r="J40" s="544"/>
      <c r="K40" s="544"/>
      <c r="L40" s="544"/>
      <c r="M40" s="544"/>
      <c r="N40" s="544"/>
    </row>
    <row r="41" spans="1:14">
      <c r="A41" s="35" t="s">
        <v>15</v>
      </c>
      <c r="B41" s="544" t="s">
        <v>282</v>
      </c>
      <c r="C41" s="544"/>
      <c r="D41" s="544"/>
      <c r="E41" s="544"/>
      <c r="F41" s="544"/>
      <c r="G41" s="544"/>
      <c r="H41" s="544"/>
      <c r="I41" s="544"/>
      <c r="J41" s="544"/>
      <c r="K41" s="36" t="s">
        <v>16</v>
      </c>
      <c r="L41" s="55">
        <v>2</v>
      </c>
      <c r="M41" s="544" t="s">
        <v>17</v>
      </c>
      <c r="N41" s="544"/>
    </row>
    <row r="42" spans="1:14">
      <c r="A42" s="35" t="s">
        <v>15</v>
      </c>
      <c r="B42" s="544" t="s">
        <v>3</v>
      </c>
      <c r="C42" s="544"/>
      <c r="D42" s="544"/>
      <c r="E42" s="544"/>
      <c r="F42" s="544"/>
      <c r="G42" s="544"/>
      <c r="H42" s="553">
        <f>H6</f>
        <v>241611</v>
      </c>
      <c r="I42" s="553"/>
      <c r="J42" s="553"/>
      <c r="K42" s="554" t="s">
        <v>23</v>
      </c>
      <c r="L42" s="554"/>
      <c r="M42" s="545">
        <f>M6</f>
        <v>241764</v>
      </c>
      <c r="N42" s="545"/>
    </row>
    <row r="43" spans="1:14" s="10" customFormat="1" ht="4.5" customHeight="1" thickBo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3"/>
      <c r="M43" s="12"/>
    </row>
    <row r="44" spans="1:14" ht="21.75" customHeight="1" thickTop="1">
      <c r="A44" s="519" t="s">
        <v>4</v>
      </c>
      <c r="B44" s="557" t="s">
        <v>5</v>
      </c>
      <c r="C44" s="558"/>
      <c r="D44" s="558"/>
      <c r="E44" s="558"/>
      <c r="F44" s="558"/>
      <c r="G44" s="558"/>
      <c r="H44" s="558"/>
      <c r="I44" s="558"/>
      <c r="J44" s="559"/>
      <c r="K44" s="9" t="s">
        <v>157</v>
      </c>
      <c r="L44" s="9" t="s">
        <v>24</v>
      </c>
      <c r="M44" s="2" t="s">
        <v>150</v>
      </c>
      <c r="N44" s="519" t="s">
        <v>6</v>
      </c>
    </row>
    <row r="45" spans="1:14" ht="21.75" thickBot="1">
      <c r="A45" s="520"/>
      <c r="B45" s="560"/>
      <c r="C45" s="561"/>
      <c r="D45" s="561"/>
      <c r="E45" s="561"/>
      <c r="F45" s="561"/>
      <c r="G45" s="561"/>
      <c r="H45" s="561"/>
      <c r="I45" s="561"/>
      <c r="J45" s="562"/>
      <c r="K45" s="3" t="s">
        <v>152</v>
      </c>
      <c r="L45" s="16" t="s">
        <v>158</v>
      </c>
      <c r="M45" s="3" t="s">
        <v>152</v>
      </c>
      <c r="N45" s="520"/>
    </row>
    <row r="46" spans="1:14" ht="21.75" thickTop="1">
      <c r="A46" s="73">
        <v>1</v>
      </c>
      <c r="B46" s="563" t="s">
        <v>160</v>
      </c>
      <c r="C46" s="564"/>
      <c r="D46" s="564"/>
      <c r="E46" s="564"/>
      <c r="F46" s="564"/>
      <c r="G46" s="564"/>
      <c r="H46" s="564"/>
      <c r="I46" s="564"/>
      <c r="J46" s="565"/>
      <c r="K46" s="154">
        <f>'ปร.4(ข)'!L28</f>
        <v>0</v>
      </c>
      <c r="L46" s="145">
        <v>7.0000000000000007E-2</v>
      </c>
      <c r="M46" s="154">
        <f>K46*1.07</f>
        <v>0</v>
      </c>
      <c r="N46" s="37"/>
    </row>
    <row r="47" spans="1:14">
      <c r="A47" s="38"/>
      <c r="B47" s="515"/>
      <c r="C47" s="516"/>
      <c r="D47" s="516"/>
      <c r="E47" s="516"/>
      <c r="F47" s="516"/>
      <c r="G47" s="516"/>
      <c r="H47" s="516"/>
      <c r="I47" s="516"/>
      <c r="J47" s="517"/>
      <c r="K47" s="39"/>
      <c r="L47" s="40"/>
      <c r="M47" s="39"/>
      <c r="N47" s="38"/>
    </row>
    <row r="48" spans="1:14">
      <c r="A48" s="41"/>
      <c r="B48" s="515"/>
      <c r="C48" s="516"/>
      <c r="D48" s="516"/>
      <c r="E48" s="516"/>
      <c r="F48" s="516"/>
      <c r="G48" s="516"/>
      <c r="H48" s="516"/>
      <c r="I48" s="516"/>
      <c r="J48" s="517"/>
      <c r="K48" s="40"/>
      <c r="L48" s="40"/>
      <c r="M48" s="39"/>
      <c r="N48" s="38"/>
    </row>
    <row r="49" spans="1:14">
      <c r="A49" s="41"/>
      <c r="B49" s="515"/>
      <c r="C49" s="516"/>
      <c r="D49" s="516"/>
      <c r="E49" s="516"/>
      <c r="F49" s="516"/>
      <c r="G49" s="516"/>
      <c r="H49" s="516"/>
      <c r="I49" s="516"/>
      <c r="J49" s="517"/>
      <c r="K49" s="40"/>
      <c r="L49" s="40"/>
      <c r="M49" s="39"/>
      <c r="N49" s="38"/>
    </row>
    <row r="50" spans="1:14">
      <c r="A50" s="41"/>
      <c r="B50" s="515"/>
      <c r="C50" s="516"/>
      <c r="D50" s="516"/>
      <c r="E50" s="516"/>
      <c r="F50" s="516"/>
      <c r="G50" s="516"/>
      <c r="H50" s="516"/>
      <c r="I50" s="516"/>
      <c r="J50" s="517"/>
      <c r="K50" s="40"/>
      <c r="L50" s="40"/>
      <c r="M50" s="39"/>
      <c r="N50" s="38"/>
    </row>
    <row r="51" spans="1:14">
      <c r="A51" s="41"/>
      <c r="B51" s="515"/>
      <c r="C51" s="516"/>
      <c r="D51" s="516"/>
      <c r="E51" s="516"/>
      <c r="F51" s="516"/>
      <c r="G51" s="516"/>
      <c r="H51" s="516"/>
      <c r="I51" s="516"/>
      <c r="J51" s="517"/>
      <c r="K51" s="40"/>
      <c r="L51" s="40"/>
      <c r="M51" s="39"/>
      <c r="N51" s="38"/>
    </row>
    <row r="52" spans="1:14">
      <c r="A52" s="38"/>
      <c r="B52" s="515"/>
      <c r="C52" s="516"/>
      <c r="D52" s="516"/>
      <c r="E52" s="516"/>
      <c r="F52" s="516"/>
      <c r="G52" s="516"/>
      <c r="H52" s="516"/>
      <c r="I52" s="516"/>
      <c r="J52" s="517"/>
      <c r="K52" s="40"/>
      <c r="L52" s="40"/>
      <c r="M52" s="39"/>
      <c r="N52" s="38"/>
    </row>
    <row r="53" spans="1:14">
      <c r="A53" s="38"/>
      <c r="B53" s="515"/>
      <c r="C53" s="516"/>
      <c r="D53" s="516"/>
      <c r="E53" s="516"/>
      <c r="F53" s="516"/>
      <c r="G53" s="516"/>
      <c r="H53" s="516"/>
      <c r="I53" s="516"/>
      <c r="J53" s="517"/>
      <c r="K53" s="40"/>
      <c r="L53" s="40"/>
      <c r="M53" s="39"/>
      <c r="N53" s="38"/>
    </row>
    <row r="54" spans="1:14" ht="21.75" thickBot="1">
      <c r="A54" s="126"/>
      <c r="B54" s="567"/>
      <c r="C54" s="568"/>
      <c r="D54" s="568"/>
      <c r="E54" s="568"/>
      <c r="F54" s="568"/>
      <c r="G54" s="568"/>
      <c r="H54" s="568"/>
      <c r="I54" s="568"/>
      <c r="J54" s="569"/>
      <c r="K54" s="134"/>
      <c r="L54" s="134"/>
      <c r="M54" s="127"/>
      <c r="N54" s="126"/>
    </row>
    <row r="55" spans="1:14" ht="21.75" thickTop="1">
      <c r="A55" s="506" t="s">
        <v>162</v>
      </c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8"/>
      <c r="M55" s="147">
        <f>SUM(M46:M54)</f>
        <v>0</v>
      </c>
      <c r="N55" s="189"/>
    </row>
    <row r="56" spans="1:14" ht="21.75" thickBot="1">
      <c r="A56" s="513" t="str">
        <f>"("&amp;BAHTTEXT(M56)&amp;")"</f>
        <v>(ศูนย์บาทถ้วน)</v>
      </c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192" t="s">
        <v>170</v>
      </c>
      <c r="M56" s="146">
        <f>ROUNDDOWN(M55,-3)</f>
        <v>0</v>
      </c>
      <c r="N56" s="190" t="s">
        <v>14</v>
      </c>
    </row>
    <row r="57" spans="1:14" ht="54" customHeight="1" thickTop="1">
      <c r="A57" s="6"/>
      <c r="B57" s="509" t="s">
        <v>126</v>
      </c>
      <c r="C57" s="509"/>
      <c r="D57" s="509"/>
      <c r="E57" s="509"/>
      <c r="F57" s="509"/>
      <c r="G57" s="509"/>
      <c r="H57" s="498" t="s">
        <v>159</v>
      </c>
      <c r="I57" s="499"/>
      <c r="J57" s="499"/>
      <c r="K57" s="499"/>
      <c r="L57" s="510"/>
      <c r="M57" s="510"/>
      <c r="N57" s="510"/>
    </row>
    <row r="58" spans="1:14" s="10" customFormat="1" ht="18.75">
      <c r="A58" s="14"/>
      <c r="B58" s="500"/>
      <c r="C58" s="500"/>
      <c r="D58" s="500"/>
      <c r="E58" s="500"/>
      <c r="F58" s="500"/>
      <c r="G58" s="500"/>
      <c r="H58" s="500" t="s">
        <v>371</v>
      </c>
      <c r="I58" s="500"/>
      <c r="J58" s="500"/>
      <c r="K58" s="500"/>
      <c r="L58" s="500"/>
      <c r="M58" s="500"/>
      <c r="N58" s="500"/>
    </row>
    <row r="59" spans="1:14" ht="40.5" customHeight="1">
      <c r="B59" s="501"/>
      <c r="C59" s="501"/>
      <c r="D59" s="501"/>
      <c r="E59" s="501"/>
      <c r="F59" s="501"/>
      <c r="G59" s="501"/>
      <c r="H59" s="498" t="s">
        <v>159</v>
      </c>
      <c r="I59" s="499"/>
      <c r="J59" s="499"/>
      <c r="K59" s="499"/>
      <c r="L59" s="498"/>
      <c r="M59" s="498"/>
      <c r="N59" s="498"/>
    </row>
    <row r="60" spans="1:14" s="10" customFormat="1" ht="18.75">
      <c r="B60" s="496"/>
      <c r="C60" s="496"/>
      <c r="D60" s="496"/>
      <c r="E60" s="496"/>
      <c r="F60" s="496"/>
      <c r="G60" s="496"/>
      <c r="H60" s="500" t="s">
        <v>372</v>
      </c>
      <c r="I60" s="500"/>
      <c r="J60" s="500"/>
      <c r="K60" s="500"/>
      <c r="L60" s="500"/>
      <c r="M60" s="498"/>
      <c r="N60" s="498"/>
    </row>
    <row r="61" spans="1:14" s="10" customFormat="1" ht="12.75" customHeight="1">
      <c r="B61" s="496"/>
      <c r="C61" s="496"/>
      <c r="D61" s="496"/>
      <c r="E61" s="496"/>
      <c r="F61" s="496"/>
      <c r="G61" s="496"/>
      <c r="H61" s="500"/>
      <c r="I61" s="500"/>
      <c r="J61" s="500"/>
      <c r="K61" s="500"/>
      <c r="L61" s="500"/>
      <c r="M61" s="500"/>
      <c r="N61" s="500"/>
    </row>
    <row r="62" spans="1:14" ht="23.25" customHeight="1">
      <c r="B62" s="497"/>
      <c r="C62" s="497"/>
      <c r="D62" s="497"/>
      <c r="E62" s="497"/>
      <c r="F62" s="497"/>
      <c r="G62" s="497"/>
      <c r="H62" s="498" t="s">
        <v>159</v>
      </c>
      <c r="I62" s="499"/>
      <c r="J62" s="499"/>
      <c r="K62" s="499"/>
      <c r="L62" s="497"/>
      <c r="M62" s="497"/>
      <c r="N62" s="497"/>
    </row>
    <row r="63" spans="1:14" s="10" customFormat="1" ht="18.75">
      <c r="B63" s="496"/>
      <c r="C63" s="496"/>
      <c r="D63" s="496"/>
      <c r="E63" s="496"/>
      <c r="F63" s="496"/>
      <c r="G63" s="496"/>
      <c r="H63" s="500" t="s">
        <v>373</v>
      </c>
      <c r="I63" s="500"/>
      <c r="J63" s="500"/>
      <c r="K63" s="500"/>
      <c r="L63" s="496"/>
      <c r="M63" s="496"/>
      <c r="N63" s="496"/>
    </row>
    <row r="64" spans="1:14" ht="30" customHeight="1">
      <c r="B64" s="497"/>
      <c r="C64" s="497"/>
      <c r="D64" s="497"/>
      <c r="E64" s="497"/>
      <c r="F64" s="497"/>
      <c r="G64" s="497"/>
      <c r="H64" s="498"/>
      <c r="I64" s="499"/>
      <c r="J64" s="499"/>
      <c r="K64" s="499"/>
      <c r="L64" s="5"/>
      <c r="M64" s="5"/>
    </row>
    <row r="65" spans="1:14" s="10" customFormat="1" ht="18.75">
      <c r="B65" s="496"/>
      <c r="C65" s="496"/>
      <c r="D65" s="496"/>
      <c r="E65" s="496"/>
      <c r="F65" s="496"/>
      <c r="G65" s="496"/>
      <c r="H65" s="500"/>
      <c r="I65" s="500"/>
      <c r="J65" s="500"/>
      <c r="K65" s="500"/>
      <c r="L65" s="12"/>
      <c r="M65" s="12"/>
    </row>
    <row r="66" spans="1:14" ht="30" customHeight="1">
      <c r="B66" s="497"/>
      <c r="C66" s="497"/>
      <c r="D66" s="497"/>
      <c r="E66" s="497"/>
      <c r="F66" s="497"/>
      <c r="G66" s="497"/>
      <c r="H66" s="498"/>
      <c r="I66" s="499"/>
      <c r="J66" s="499"/>
      <c r="K66" s="499"/>
      <c r="L66" s="5"/>
      <c r="M66" s="5"/>
    </row>
    <row r="67" spans="1:14" s="10" customFormat="1" ht="18.75">
      <c r="B67" s="496"/>
      <c r="C67" s="496"/>
      <c r="D67" s="496"/>
      <c r="E67" s="496"/>
      <c r="F67" s="496"/>
      <c r="G67" s="496"/>
      <c r="H67" s="500"/>
      <c r="I67" s="500"/>
      <c r="J67" s="500"/>
      <c r="K67" s="500"/>
      <c r="L67" s="12"/>
      <c r="M67" s="12"/>
    </row>
    <row r="68" spans="1:14" ht="30" customHeight="1">
      <c r="B68" s="497"/>
      <c r="C68" s="497"/>
      <c r="D68" s="497"/>
      <c r="E68" s="497"/>
      <c r="F68" s="497"/>
      <c r="G68" s="497"/>
      <c r="H68" s="498"/>
      <c r="I68" s="499"/>
      <c r="J68" s="499"/>
      <c r="K68" s="499"/>
      <c r="L68" s="5"/>
      <c r="M68" s="5"/>
    </row>
    <row r="69" spans="1:14" s="10" customFormat="1" ht="18.75">
      <c r="B69" s="496"/>
      <c r="C69" s="496"/>
      <c r="D69" s="496"/>
      <c r="E69" s="496"/>
      <c r="F69" s="496"/>
      <c r="G69" s="496"/>
      <c r="H69" s="500"/>
      <c r="I69" s="500"/>
      <c r="J69" s="500"/>
      <c r="K69" s="500"/>
      <c r="L69" s="13"/>
      <c r="M69" s="12"/>
    </row>
    <row r="70" spans="1:14" s="10" customFormat="1" ht="21" customHeight="1">
      <c r="A70" s="496"/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</row>
    <row r="71" spans="1:14" s="10" customFormat="1" ht="2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s="10" customFormat="1" ht="2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>
      <c r="A73" s="538" t="s">
        <v>188</v>
      </c>
      <c r="B73" s="538"/>
      <c r="C73" s="538"/>
      <c r="D73" s="538"/>
      <c r="E73" s="538"/>
      <c r="F73" s="538"/>
      <c r="G73" s="538"/>
      <c r="H73" s="538"/>
      <c r="I73" s="538"/>
      <c r="J73" s="538"/>
      <c r="K73" s="538"/>
      <c r="L73" s="538"/>
      <c r="M73" s="538"/>
      <c r="N73" s="193" t="s">
        <v>182</v>
      </c>
    </row>
    <row r="74" spans="1:14">
      <c r="A74" s="131" t="s">
        <v>15</v>
      </c>
      <c r="B74" s="541" t="s">
        <v>281</v>
      </c>
      <c r="C74" s="541"/>
      <c r="D74" s="541"/>
      <c r="E74" s="537" t="str">
        <f>E38</f>
        <v>ก่อสร้างบ้านพักครู 207</v>
      </c>
      <c r="F74" s="537"/>
      <c r="G74" s="537"/>
      <c r="H74" s="537"/>
      <c r="I74" s="537"/>
      <c r="J74" s="537"/>
      <c r="K74" s="537"/>
      <c r="L74" s="537"/>
      <c r="M74" s="537"/>
      <c r="N74" s="537"/>
    </row>
    <row r="75" spans="1:14">
      <c r="A75" s="35" t="s">
        <v>15</v>
      </c>
      <c r="B75" s="518" t="s">
        <v>1</v>
      </c>
      <c r="C75" s="518"/>
      <c r="D75" s="518"/>
      <c r="E75" s="518"/>
      <c r="F75" s="570" t="str">
        <f>F39</f>
        <v>โรงเรียนวัดสว่างอารมณ์</v>
      </c>
      <c r="G75" s="570"/>
      <c r="H75" s="570"/>
      <c r="I75" s="570"/>
      <c r="J75" s="570"/>
      <c r="K75" s="570"/>
      <c r="L75" s="34" t="s">
        <v>12</v>
      </c>
      <c r="M75" s="542" t="str">
        <f>M39</f>
        <v>สุราษฏร์ธานี</v>
      </c>
      <c r="N75" s="542"/>
    </row>
    <row r="76" spans="1:14">
      <c r="A76" s="35" t="s">
        <v>15</v>
      </c>
      <c r="B76" s="72" t="s">
        <v>2</v>
      </c>
      <c r="C76" s="72"/>
      <c r="D76" s="72"/>
      <c r="E76" s="544" t="s">
        <v>0</v>
      </c>
      <c r="F76" s="544"/>
      <c r="G76" s="544"/>
      <c r="H76" s="544"/>
      <c r="I76" s="544"/>
      <c r="J76" s="544"/>
      <c r="K76" s="544"/>
      <c r="L76" s="544"/>
      <c r="M76" s="544"/>
      <c r="N76" s="544"/>
    </row>
    <row r="77" spans="1:14">
      <c r="A77" s="35" t="s">
        <v>15</v>
      </c>
      <c r="B77" s="544" t="s">
        <v>282</v>
      </c>
      <c r="C77" s="544"/>
      <c r="D77" s="544"/>
      <c r="E77" s="544"/>
      <c r="F77" s="544"/>
      <c r="G77" s="544"/>
      <c r="H77" s="544"/>
      <c r="I77" s="544"/>
      <c r="J77" s="544"/>
      <c r="K77" s="36" t="s">
        <v>16</v>
      </c>
      <c r="L77" s="55">
        <v>2</v>
      </c>
      <c r="M77" s="544" t="s">
        <v>17</v>
      </c>
      <c r="N77" s="544"/>
    </row>
    <row r="78" spans="1:14">
      <c r="A78" s="35" t="s">
        <v>15</v>
      </c>
      <c r="B78" s="544" t="s">
        <v>3</v>
      </c>
      <c r="C78" s="544"/>
      <c r="D78" s="544"/>
      <c r="E78" s="544"/>
      <c r="F78" s="544"/>
      <c r="G78" s="544"/>
      <c r="H78" s="553">
        <f>H42</f>
        <v>241611</v>
      </c>
      <c r="I78" s="553"/>
      <c r="J78" s="553"/>
      <c r="K78" s="554" t="s">
        <v>23</v>
      </c>
      <c r="L78" s="554"/>
      <c r="M78" s="545">
        <f>M42</f>
        <v>241764</v>
      </c>
      <c r="N78" s="545"/>
    </row>
    <row r="79" spans="1:14" s="10" customFormat="1" ht="21" customHeight="1">
      <c r="B79" s="574" t="s">
        <v>278</v>
      </c>
      <c r="C79" s="574"/>
      <c r="D79" s="574"/>
      <c r="E79" s="574"/>
      <c r="F79" s="574"/>
      <c r="G79" s="574"/>
      <c r="H79" s="574"/>
      <c r="I79" s="574"/>
      <c r="J79" s="574"/>
      <c r="K79" s="574"/>
      <c r="L79" s="574"/>
      <c r="M79" s="574"/>
      <c r="N79" s="574"/>
    </row>
    <row r="80" spans="1:14" s="10" customFormat="1" ht="21" customHeight="1">
      <c r="A80" s="261"/>
      <c r="B80" s="573" t="s">
        <v>279</v>
      </c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</row>
    <row r="81" spans="1:14" s="10" customFormat="1" ht="21" customHeight="1">
      <c r="A81" s="573" t="s">
        <v>280</v>
      </c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</row>
    <row r="82" spans="1:14" s="10" customFormat="1" ht="21" customHeight="1">
      <c r="A82" s="573" t="s">
        <v>280</v>
      </c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</row>
    <row r="83" spans="1:14" s="10" customFormat="1" ht="21" customHeight="1">
      <c r="A83" s="573" t="s">
        <v>280</v>
      </c>
      <c r="B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</row>
    <row r="84" spans="1:14" s="10" customFormat="1" ht="21" customHeight="1" thickBot="1">
      <c r="A84" s="573" t="s">
        <v>280</v>
      </c>
      <c r="B84" s="573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</row>
    <row r="85" spans="1:14" ht="21.75" customHeight="1" thickTop="1">
      <c r="A85" s="519" t="s">
        <v>4</v>
      </c>
      <c r="B85" s="557" t="s">
        <v>5</v>
      </c>
      <c r="C85" s="558"/>
      <c r="D85" s="558"/>
      <c r="E85" s="558"/>
      <c r="F85" s="558"/>
      <c r="G85" s="558"/>
      <c r="H85" s="558"/>
      <c r="I85" s="558"/>
      <c r="J85" s="558"/>
      <c r="K85" s="559"/>
      <c r="L85" s="557" t="s">
        <v>157</v>
      </c>
      <c r="M85" s="559"/>
      <c r="N85" s="519" t="s">
        <v>6</v>
      </c>
    </row>
    <row r="86" spans="1:14" ht="21" customHeight="1" thickBot="1">
      <c r="A86" s="520"/>
      <c r="B86" s="560"/>
      <c r="C86" s="561"/>
      <c r="D86" s="561"/>
      <c r="E86" s="561"/>
      <c r="F86" s="561"/>
      <c r="G86" s="561"/>
      <c r="H86" s="561"/>
      <c r="I86" s="561"/>
      <c r="J86" s="561"/>
      <c r="K86" s="562"/>
      <c r="L86" s="575" t="s">
        <v>152</v>
      </c>
      <c r="M86" s="576"/>
      <c r="N86" s="520"/>
    </row>
    <row r="87" spans="1:14" ht="21.75" thickTop="1">
      <c r="A87" s="73">
        <v>1</v>
      </c>
      <c r="B87" s="521" t="s">
        <v>190</v>
      </c>
      <c r="C87" s="522"/>
      <c r="D87" s="522"/>
      <c r="E87" s="522"/>
      <c r="F87" s="522"/>
      <c r="G87" s="522"/>
      <c r="H87" s="522"/>
      <c r="I87" s="522"/>
      <c r="J87" s="522"/>
      <c r="K87" s="523"/>
      <c r="L87" s="571">
        <f>'ปร.4(พ)'!H28</f>
        <v>0</v>
      </c>
      <c r="M87" s="572"/>
      <c r="N87" s="183"/>
    </row>
    <row r="88" spans="1:14">
      <c r="A88" s="38"/>
      <c r="B88" s="515"/>
      <c r="C88" s="516"/>
      <c r="D88" s="516"/>
      <c r="E88" s="516"/>
      <c r="F88" s="516"/>
      <c r="G88" s="516"/>
      <c r="H88" s="516"/>
      <c r="I88" s="516"/>
      <c r="J88" s="516"/>
      <c r="K88" s="517"/>
      <c r="L88" s="511"/>
      <c r="M88" s="512"/>
      <c r="N88" s="184"/>
    </row>
    <row r="89" spans="1:14">
      <c r="A89" s="38"/>
      <c r="B89" s="515"/>
      <c r="C89" s="516"/>
      <c r="D89" s="516"/>
      <c r="E89" s="516"/>
      <c r="F89" s="516"/>
      <c r="G89" s="516"/>
      <c r="H89" s="516"/>
      <c r="I89" s="516"/>
      <c r="J89" s="516"/>
      <c r="K89" s="517"/>
      <c r="L89" s="511"/>
      <c r="M89" s="512"/>
      <c r="N89" s="184"/>
    </row>
    <row r="90" spans="1:14">
      <c r="A90" s="38"/>
      <c r="B90" s="515"/>
      <c r="C90" s="516"/>
      <c r="D90" s="516"/>
      <c r="E90" s="516"/>
      <c r="F90" s="516"/>
      <c r="G90" s="516"/>
      <c r="H90" s="516"/>
      <c r="I90" s="516"/>
      <c r="J90" s="516"/>
      <c r="K90" s="517"/>
      <c r="L90" s="511"/>
      <c r="M90" s="512"/>
      <c r="N90" s="184"/>
    </row>
    <row r="91" spans="1:14" ht="21.75" thickBot="1">
      <c r="A91" s="38"/>
      <c r="B91" s="515"/>
      <c r="C91" s="516"/>
      <c r="D91" s="516"/>
      <c r="E91" s="516"/>
      <c r="F91" s="516"/>
      <c r="G91" s="516"/>
      <c r="H91" s="516"/>
      <c r="I91" s="516"/>
      <c r="J91" s="516"/>
      <c r="K91" s="517"/>
      <c r="L91" s="511"/>
      <c r="M91" s="512"/>
      <c r="N91" s="184"/>
    </row>
    <row r="92" spans="1:14" ht="21.75" thickTop="1">
      <c r="A92" s="506" t="s">
        <v>189</v>
      </c>
      <c r="B92" s="507"/>
      <c r="C92" s="507"/>
      <c r="D92" s="507"/>
      <c r="E92" s="507"/>
      <c r="F92" s="507"/>
      <c r="G92" s="507"/>
      <c r="H92" s="507"/>
      <c r="I92" s="507"/>
      <c r="J92" s="507"/>
      <c r="K92" s="508"/>
      <c r="L92" s="502">
        <f>SUM(L87:M91)</f>
        <v>0</v>
      </c>
      <c r="M92" s="503"/>
      <c r="N92" s="182"/>
    </row>
    <row r="93" spans="1:14" ht="21.75" thickBot="1">
      <c r="A93" s="513" t="str">
        <f>"("&amp;BAHTTEXT(L93)&amp;")"</f>
        <v>(ศูนย์บาทถ้วน)</v>
      </c>
      <c r="B93" s="514"/>
      <c r="C93" s="514"/>
      <c r="D93" s="514"/>
      <c r="E93" s="514"/>
      <c r="F93" s="514"/>
      <c r="G93" s="514"/>
      <c r="H93" s="514"/>
      <c r="I93" s="514"/>
      <c r="J93" s="514"/>
      <c r="K93" s="186" t="s">
        <v>170</v>
      </c>
      <c r="L93" s="504">
        <f>ROUNDDOWN(L92,-3)</f>
        <v>0</v>
      </c>
      <c r="M93" s="505"/>
      <c r="N93" s="187" t="s">
        <v>14</v>
      </c>
    </row>
    <row r="94" spans="1:14" ht="49.5" customHeight="1" thickTop="1">
      <c r="A94" s="6"/>
      <c r="B94" s="509" t="s">
        <v>126</v>
      </c>
      <c r="C94" s="509"/>
      <c r="D94" s="509"/>
      <c r="E94" s="509"/>
      <c r="F94" s="509"/>
      <c r="G94" s="509"/>
      <c r="H94" s="498" t="s">
        <v>159</v>
      </c>
      <c r="I94" s="499"/>
      <c r="J94" s="499"/>
      <c r="K94" s="499"/>
      <c r="L94" s="510"/>
      <c r="M94" s="510"/>
      <c r="N94" s="510"/>
    </row>
    <row r="95" spans="1:14" s="10" customFormat="1" ht="18.75">
      <c r="A95" s="14"/>
      <c r="B95" s="500"/>
      <c r="C95" s="500"/>
      <c r="D95" s="500"/>
      <c r="E95" s="500"/>
      <c r="F95" s="500"/>
      <c r="G95" s="500"/>
      <c r="H95" s="500" t="s">
        <v>371</v>
      </c>
      <c r="I95" s="500"/>
      <c r="J95" s="500"/>
      <c r="K95" s="500"/>
      <c r="L95" s="500"/>
      <c r="M95" s="500"/>
      <c r="N95" s="500"/>
    </row>
    <row r="96" spans="1:14" ht="42" customHeight="1">
      <c r="B96" s="501"/>
      <c r="C96" s="501"/>
      <c r="D96" s="501"/>
      <c r="E96" s="501"/>
      <c r="F96" s="501"/>
      <c r="G96" s="501"/>
      <c r="H96" s="498" t="s">
        <v>159</v>
      </c>
      <c r="I96" s="499"/>
      <c r="J96" s="499"/>
      <c r="K96" s="499"/>
      <c r="L96" s="498"/>
      <c r="M96" s="498"/>
      <c r="N96" s="498"/>
    </row>
    <row r="97" spans="1:14" s="10" customFormat="1" ht="18.75">
      <c r="B97" s="496"/>
      <c r="C97" s="496"/>
      <c r="D97" s="496"/>
      <c r="E97" s="496"/>
      <c r="F97" s="496"/>
      <c r="G97" s="496"/>
      <c r="H97" s="500" t="s">
        <v>372</v>
      </c>
      <c r="I97" s="500"/>
      <c r="J97" s="500"/>
      <c r="K97" s="500"/>
      <c r="L97" s="500"/>
      <c r="M97" s="498"/>
      <c r="N97" s="498"/>
    </row>
    <row r="98" spans="1:14" s="10" customFormat="1" ht="10.5" customHeight="1">
      <c r="B98" s="496"/>
      <c r="C98" s="496"/>
      <c r="D98" s="496"/>
      <c r="E98" s="496"/>
      <c r="F98" s="496"/>
      <c r="G98" s="496"/>
      <c r="H98" s="500"/>
      <c r="I98" s="500"/>
      <c r="J98" s="500"/>
      <c r="K98" s="500"/>
      <c r="L98" s="500"/>
      <c r="M98" s="500"/>
      <c r="N98" s="500"/>
    </row>
    <row r="99" spans="1:14" ht="30" customHeight="1">
      <c r="B99" s="497"/>
      <c r="C99" s="497"/>
      <c r="D99" s="497"/>
      <c r="E99" s="497"/>
      <c r="F99" s="497"/>
      <c r="G99" s="497"/>
      <c r="H99" s="498" t="s">
        <v>159</v>
      </c>
      <c r="I99" s="499"/>
      <c r="J99" s="499"/>
      <c r="K99" s="499"/>
      <c r="L99" s="497"/>
      <c r="M99" s="497"/>
      <c r="N99" s="497"/>
    </row>
    <row r="100" spans="1:14" s="10" customFormat="1" ht="18.75">
      <c r="B100" s="496"/>
      <c r="C100" s="496"/>
      <c r="D100" s="496"/>
      <c r="E100" s="496"/>
      <c r="F100" s="496"/>
      <c r="G100" s="496"/>
      <c r="H100" s="500" t="s">
        <v>373</v>
      </c>
      <c r="I100" s="500"/>
      <c r="J100" s="500"/>
      <c r="K100" s="500"/>
      <c r="L100" s="496"/>
      <c r="M100" s="496"/>
      <c r="N100" s="496"/>
    </row>
    <row r="101" spans="1:14" ht="30" customHeight="1">
      <c r="B101" s="497"/>
      <c r="C101" s="497"/>
      <c r="D101" s="497"/>
      <c r="E101" s="497"/>
      <c r="F101" s="497"/>
      <c r="G101" s="497"/>
      <c r="H101" s="498"/>
      <c r="I101" s="499"/>
      <c r="J101" s="499"/>
      <c r="K101" s="499"/>
      <c r="L101" s="5"/>
      <c r="M101" s="5"/>
    </row>
    <row r="102" spans="1:14" s="10" customFormat="1" ht="18.75">
      <c r="B102" s="496"/>
      <c r="C102" s="496"/>
      <c r="D102" s="496"/>
      <c r="E102" s="496"/>
      <c r="F102" s="496"/>
      <c r="G102" s="496"/>
      <c r="H102" s="500"/>
      <c r="I102" s="500"/>
      <c r="J102" s="500"/>
      <c r="K102" s="500"/>
      <c r="L102" s="12"/>
      <c r="M102" s="12"/>
    </row>
    <row r="103" spans="1:14" ht="30" customHeight="1">
      <c r="B103" s="497"/>
      <c r="C103" s="497"/>
      <c r="D103" s="497"/>
      <c r="E103" s="497"/>
      <c r="F103" s="497"/>
      <c r="G103" s="497"/>
      <c r="H103" s="498"/>
      <c r="I103" s="499"/>
      <c r="J103" s="499"/>
      <c r="K103" s="499"/>
      <c r="L103" s="5"/>
      <c r="M103" s="5"/>
    </row>
    <row r="104" spans="1:14" s="10" customFormat="1" ht="18.75">
      <c r="B104" s="496"/>
      <c r="C104" s="496"/>
      <c r="D104" s="496"/>
      <c r="E104" s="496"/>
      <c r="F104" s="496"/>
      <c r="G104" s="496"/>
      <c r="H104" s="500"/>
      <c r="I104" s="500"/>
      <c r="J104" s="500"/>
      <c r="K104" s="500"/>
      <c r="L104" s="12"/>
      <c r="M104" s="12"/>
    </row>
    <row r="105" spans="1:14" ht="30" customHeight="1">
      <c r="B105" s="497"/>
      <c r="C105" s="497"/>
      <c r="D105" s="497"/>
      <c r="E105" s="497"/>
      <c r="F105" s="497"/>
      <c r="G105" s="497"/>
      <c r="H105" s="498"/>
      <c r="I105" s="499"/>
      <c r="J105" s="499"/>
      <c r="K105" s="499"/>
      <c r="L105" s="5"/>
      <c r="M105" s="5"/>
    </row>
    <row r="106" spans="1:14" s="10" customFormat="1" ht="18.75">
      <c r="B106" s="496"/>
      <c r="C106" s="496"/>
      <c r="D106" s="496"/>
      <c r="E106" s="496"/>
      <c r="F106" s="496"/>
      <c r="G106" s="496"/>
      <c r="H106" s="500"/>
      <c r="I106" s="500"/>
      <c r="J106" s="500"/>
      <c r="K106" s="500"/>
      <c r="L106" s="13"/>
      <c r="M106" s="12"/>
    </row>
    <row r="107" spans="1:14" s="10" customFormat="1" ht="15" customHeight="1">
      <c r="A107" s="496"/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</row>
  </sheetData>
  <mergeCells count="203">
    <mergeCell ref="H69:K69"/>
    <mergeCell ref="B68:G68"/>
    <mergeCell ref="H66:K66"/>
    <mergeCell ref="A18:L18"/>
    <mergeCell ref="A19:K19"/>
    <mergeCell ref="E40:N40"/>
    <mergeCell ref="H57:K57"/>
    <mergeCell ref="H60:K60"/>
    <mergeCell ref="B62:G62"/>
    <mergeCell ref="A44:A45"/>
    <mergeCell ref="F39:K39"/>
    <mergeCell ref="A37:M37"/>
    <mergeCell ref="K20:N20"/>
    <mergeCell ref="L22:N22"/>
    <mergeCell ref="L24:N24"/>
    <mergeCell ref="B34:G34"/>
    <mergeCell ref="H27:K27"/>
    <mergeCell ref="H34:K34"/>
    <mergeCell ref="H28:K28"/>
    <mergeCell ref="B41:J41"/>
    <mergeCell ref="B42:G42"/>
    <mergeCell ref="B28:G28"/>
    <mergeCell ref="B26:G26"/>
    <mergeCell ref="B25:G25"/>
    <mergeCell ref="L87:M87"/>
    <mergeCell ref="M77:N77"/>
    <mergeCell ref="B80:N80"/>
    <mergeCell ref="K78:L78"/>
    <mergeCell ref="A81:N81"/>
    <mergeCell ref="B79:N79"/>
    <mergeCell ref="B85:K86"/>
    <mergeCell ref="A83:N83"/>
    <mergeCell ref="B91:K91"/>
    <mergeCell ref="B89:K89"/>
    <mergeCell ref="N85:N86"/>
    <mergeCell ref="L85:M85"/>
    <mergeCell ref="L86:M86"/>
    <mergeCell ref="A84:N84"/>
    <mergeCell ref="A82:N82"/>
    <mergeCell ref="B74:D74"/>
    <mergeCell ref="M75:N75"/>
    <mergeCell ref="H78:J78"/>
    <mergeCell ref="F75:K75"/>
    <mergeCell ref="E74:N74"/>
    <mergeCell ref="E76:N76"/>
    <mergeCell ref="B77:J77"/>
    <mergeCell ref="M78:N78"/>
    <mergeCell ref="B78:G78"/>
    <mergeCell ref="A70:N70"/>
    <mergeCell ref="A73:M73"/>
    <mergeCell ref="B69:G69"/>
    <mergeCell ref="B49:J49"/>
    <mergeCell ref="A56:K56"/>
    <mergeCell ref="A55:L55"/>
    <mergeCell ref="B46:J46"/>
    <mergeCell ref="B47:J47"/>
    <mergeCell ref="B48:J48"/>
    <mergeCell ref="B53:J53"/>
    <mergeCell ref="B63:G63"/>
    <mergeCell ref="H63:K63"/>
    <mergeCell ref="B50:J50"/>
    <mergeCell ref="B51:J51"/>
    <mergeCell ref="B52:J52"/>
    <mergeCell ref="L60:N60"/>
    <mergeCell ref="B59:G59"/>
    <mergeCell ref="H59:K59"/>
    <mergeCell ref="B60:G60"/>
    <mergeCell ref="L59:N59"/>
    <mergeCell ref="H62:K62"/>
    <mergeCell ref="B54:J54"/>
    <mergeCell ref="L58:N58"/>
    <mergeCell ref="B57:G57"/>
    <mergeCell ref="B44:J45"/>
    <mergeCell ref="N44:N45"/>
    <mergeCell ref="H30:K30"/>
    <mergeCell ref="H31:K31"/>
    <mergeCell ref="M41:N41"/>
    <mergeCell ref="B39:E39"/>
    <mergeCell ref="B30:G30"/>
    <mergeCell ref="B31:G31"/>
    <mergeCell ref="H33:K33"/>
    <mergeCell ref="M39:N39"/>
    <mergeCell ref="B38:D38"/>
    <mergeCell ref="E38:N38"/>
    <mergeCell ref="L27:N27"/>
    <mergeCell ref="B27:G27"/>
    <mergeCell ref="H29:K29"/>
    <mergeCell ref="L28:N28"/>
    <mergeCell ref="H32:K32"/>
    <mergeCell ref="B32:G32"/>
    <mergeCell ref="K42:L42"/>
    <mergeCell ref="M42:N42"/>
    <mergeCell ref="H42:J42"/>
    <mergeCell ref="L23:N23"/>
    <mergeCell ref="H23:K23"/>
    <mergeCell ref="K21:N21"/>
    <mergeCell ref="B21:H21"/>
    <mergeCell ref="H22:K22"/>
    <mergeCell ref="B22:G22"/>
    <mergeCell ref="L25:N25"/>
    <mergeCell ref="L26:N26"/>
    <mergeCell ref="H25:K25"/>
    <mergeCell ref="H26:K26"/>
    <mergeCell ref="A1:M1"/>
    <mergeCell ref="A8:A9"/>
    <mergeCell ref="I14:J14"/>
    <mergeCell ref="I15:J15"/>
    <mergeCell ref="B15:H15"/>
    <mergeCell ref="B3:E3"/>
    <mergeCell ref="B2:D2"/>
    <mergeCell ref="E2:N2"/>
    <mergeCell ref="N8:N9"/>
    <mergeCell ref="M3:N3"/>
    <mergeCell ref="F3:K3"/>
    <mergeCell ref="E4:N4"/>
    <mergeCell ref="M6:N6"/>
    <mergeCell ref="B5:J5"/>
    <mergeCell ref="M5:N5"/>
    <mergeCell ref="L8:L9"/>
    <mergeCell ref="B14:H14"/>
    <mergeCell ref="B12:J12"/>
    <mergeCell ref="H6:J6"/>
    <mergeCell ref="K6:L6"/>
    <mergeCell ref="B6:G6"/>
    <mergeCell ref="B11:J11"/>
    <mergeCell ref="B8:J9"/>
    <mergeCell ref="B10:J10"/>
    <mergeCell ref="B13:J13"/>
    <mergeCell ref="L57:N57"/>
    <mergeCell ref="B66:G66"/>
    <mergeCell ref="L62:N62"/>
    <mergeCell ref="B64:G64"/>
    <mergeCell ref="H64:K64"/>
    <mergeCell ref="B58:G58"/>
    <mergeCell ref="H58:K58"/>
    <mergeCell ref="B61:G61"/>
    <mergeCell ref="H61:K61"/>
    <mergeCell ref="B65:G65"/>
    <mergeCell ref="H65:K65"/>
    <mergeCell ref="I16:J16"/>
    <mergeCell ref="I17:J17"/>
    <mergeCell ref="B16:H16"/>
    <mergeCell ref="B17:H17"/>
    <mergeCell ref="H24:K24"/>
    <mergeCell ref="I20:J20"/>
    <mergeCell ref="I21:J21"/>
    <mergeCell ref="B24:G24"/>
    <mergeCell ref="B20:H20"/>
    <mergeCell ref="B29:G29"/>
    <mergeCell ref="B33:G33"/>
    <mergeCell ref="B23:G23"/>
    <mergeCell ref="L92:M92"/>
    <mergeCell ref="B95:G95"/>
    <mergeCell ref="H95:K95"/>
    <mergeCell ref="L95:N95"/>
    <mergeCell ref="L93:M93"/>
    <mergeCell ref="A92:K92"/>
    <mergeCell ref="L61:N61"/>
    <mergeCell ref="B94:G94"/>
    <mergeCell ref="H94:K94"/>
    <mergeCell ref="L94:N94"/>
    <mergeCell ref="L88:M88"/>
    <mergeCell ref="L89:M89"/>
    <mergeCell ref="L90:M90"/>
    <mergeCell ref="L91:M91"/>
    <mergeCell ref="A93:J93"/>
    <mergeCell ref="B90:K90"/>
    <mergeCell ref="L63:N63"/>
    <mergeCell ref="B75:E75"/>
    <mergeCell ref="H68:K68"/>
    <mergeCell ref="B67:G67"/>
    <mergeCell ref="H67:K67"/>
    <mergeCell ref="B88:K88"/>
    <mergeCell ref="A85:A86"/>
    <mergeCell ref="B87:K87"/>
    <mergeCell ref="B99:G99"/>
    <mergeCell ref="H99:K99"/>
    <mergeCell ref="B101:G101"/>
    <mergeCell ref="H101:K101"/>
    <mergeCell ref="B96:G96"/>
    <mergeCell ref="H96:K96"/>
    <mergeCell ref="L96:N96"/>
    <mergeCell ref="L99:N99"/>
    <mergeCell ref="B97:G97"/>
    <mergeCell ref="H97:K97"/>
    <mergeCell ref="L97:N97"/>
    <mergeCell ref="B98:G98"/>
    <mergeCell ref="H98:K98"/>
    <mergeCell ref="L98:N98"/>
    <mergeCell ref="A107:N107"/>
    <mergeCell ref="B105:G105"/>
    <mergeCell ref="H105:K105"/>
    <mergeCell ref="B106:G106"/>
    <mergeCell ref="H106:K106"/>
    <mergeCell ref="B104:G104"/>
    <mergeCell ref="H104:K104"/>
    <mergeCell ref="B100:G100"/>
    <mergeCell ref="H100:K100"/>
    <mergeCell ref="B102:G102"/>
    <mergeCell ref="H102:K102"/>
    <mergeCell ref="B103:G103"/>
    <mergeCell ref="H103:K103"/>
    <mergeCell ref="L100:N100"/>
  </mergeCells>
  <phoneticPr fontId="3" type="noConversion"/>
  <pageMargins left="0.47244094488188981" right="0.19685039370078741" top="0.59055118110236227" bottom="0.39370078740157483" header="0.19685039370078741" footer="0.39370078740157483"/>
  <pageSetup paperSize="9" orientation="portrait" r:id="rId1"/>
  <headerFooter alignWithMargins="0">
    <oddHeader>&amp;R&amp;"TH SarabunPSK,ธรรมดา"&amp;12&amp;F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00"/>
  </sheetPr>
  <dimension ref="A1:K34"/>
  <sheetViews>
    <sheetView view="pageBreakPreview" topLeftCell="A49" zoomScaleNormal="100" zoomScaleSheetLayoutView="100" workbookViewId="0">
      <selection activeCell="H11" sqref="H11:J11"/>
    </sheetView>
  </sheetViews>
  <sheetFormatPr defaultRowHeight="21"/>
  <cols>
    <col min="1" max="1" width="7.85546875" style="1" customWidth="1"/>
    <col min="2" max="2" width="1.28515625" style="1" customWidth="1"/>
    <col min="3" max="3" width="4.140625" style="1" customWidth="1"/>
    <col min="4" max="4" width="12.85546875" style="1" customWidth="1"/>
    <col min="5" max="5" width="19.140625" style="1" customWidth="1"/>
    <col min="6" max="6" width="14.7109375" style="1" customWidth="1"/>
    <col min="7" max="7" width="3.28515625" style="1" customWidth="1"/>
    <col min="8" max="8" width="3.85546875" style="4" customWidth="1"/>
    <col min="9" max="9" width="8.42578125" style="4" customWidth="1"/>
    <col min="10" max="10" width="5.85546875" style="4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22.5">
      <c r="A1" s="585" t="s">
        <v>147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>
      <c r="A2" s="541" t="s">
        <v>281</v>
      </c>
      <c r="B2" s="541"/>
      <c r="C2" s="541"/>
      <c r="D2" s="537" t="str">
        <f>'ปร.4(ก)'!C2</f>
        <v>ก่อสร้างบ้านพักครู 207</v>
      </c>
      <c r="E2" s="537"/>
      <c r="F2" s="537"/>
      <c r="G2" s="537"/>
      <c r="H2" s="537"/>
      <c r="I2" s="537"/>
      <c r="J2" s="537"/>
      <c r="K2" s="537"/>
    </row>
    <row r="3" spans="1:11">
      <c r="A3" s="518" t="s">
        <v>1</v>
      </c>
      <c r="B3" s="518"/>
      <c r="C3" s="518"/>
      <c r="D3" s="570" t="str">
        <f>'ปร.4(ก)'!D3</f>
        <v>โรงเรียนวัดสว่างอารมณ์</v>
      </c>
      <c r="E3" s="570"/>
      <c r="F3" s="570"/>
      <c r="G3" s="582" t="s">
        <v>12</v>
      </c>
      <c r="H3" s="582"/>
      <c r="I3" s="544" t="str">
        <f>'ปร.4(ก)'!J3</f>
        <v>สุราษฏร์ธานี</v>
      </c>
      <c r="J3" s="544"/>
      <c r="K3" s="544"/>
    </row>
    <row r="4" spans="1:11">
      <c r="A4" s="518" t="s">
        <v>2</v>
      </c>
      <c r="B4" s="518"/>
      <c r="C4" s="544" t="str">
        <f>ปร.5!E4</f>
        <v>กลุ่มออกแบบและก่อสร้าง สำนักอำนวยการ สำนักงานคณะกรรมการการศึกษาขั้นพื้นฐาน</v>
      </c>
      <c r="D4" s="544"/>
      <c r="E4" s="544"/>
      <c r="F4" s="544"/>
      <c r="G4" s="544"/>
      <c r="H4" s="544"/>
      <c r="I4" s="544"/>
      <c r="J4" s="544"/>
      <c r="K4" s="544"/>
    </row>
    <row r="5" spans="1:11">
      <c r="A5" s="544" t="s">
        <v>291</v>
      </c>
      <c r="B5" s="544"/>
      <c r="C5" s="544"/>
      <c r="D5" s="544"/>
      <c r="E5" s="544"/>
      <c r="F5" s="125"/>
      <c r="G5" s="544" t="s">
        <v>16</v>
      </c>
      <c r="H5" s="544"/>
      <c r="I5" s="516">
        <v>12</v>
      </c>
      <c r="J5" s="516"/>
      <c r="K5" s="124" t="s">
        <v>17</v>
      </c>
    </row>
    <row r="6" spans="1:11">
      <c r="A6" s="544" t="s">
        <v>3</v>
      </c>
      <c r="B6" s="544"/>
      <c r="C6" s="544"/>
      <c r="D6" s="544"/>
      <c r="E6" s="144">
        <f>ปร.5!H6</f>
        <v>241611</v>
      </c>
      <c r="F6" s="124"/>
      <c r="G6" s="544" t="s">
        <v>151</v>
      </c>
      <c r="H6" s="544"/>
      <c r="I6" s="544"/>
      <c r="J6" s="545">
        <f>ปร.5!M6</f>
        <v>241764</v>
      </c>
      <c r="K6" s="545"/>
    </row>
    <row r="7" spans="1:11" ht="12" customHeight="1" thickBot="1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</row>
    <row r="8" spans="1:11" ht="21.75" customHeight="1" thickTop="1">
      <c r="A8" s="586" t="s">
        <v>4</v>
      </c>
      <c r="B8" s="557" t="s">
        <v>5</v>
      </c>
      <c r="C8" s="558"/>
      <c r="D8" s="558"/>
      <c r="E8" s="558"/>
      <c r="F8" s="558"/>
      <c r="G8" s="559"/>
      <c r="H8" s="588" t="s">
        <v>150</v>
      </c>
      <c r="I8" s="589"/>
      <c r="J8" s="590"/>
      <c r="K8" s="586" t="s">
        <v>6</v>
      </c>
    </row>
    <row r="9" spans="1:11" ht="21.75" customHeight="1" thickBot="1">
      <c r="A9" s="587"/>
      <c r="B9" s="560"/>
      <c r="C9" s="561"/>
      <c r="D9" s="561"/>
      <c r="E9" s="561"/>
      <c r="F9" s="561"/>
      <c r="G9" s="562"/>
      <c r="H9" s="575" t="s">
        <v>152</v>
      </c>
      <c r="I9" s="591"/>
      <c r="J9" s="576"/>
      <c r="K9" s="587"/>
    </row>
    <row r="10" spans="1:11" ht="21.75" thickTop="1">
      <c r="A10" s="37"/>
      <c r="B10" s="603" t="s">
        <v>9</v>
      </c>
      <c r="C10" s="604"/>
      <c r="D10" s="604"/>
      <c r="E10" s="604"/>
      <c r="F10" s="604"/>
      <c r="G10" s="605"/>
      <c r="H10" s="600"/>
      <c r="I10" s="601"/>
      <c r="J10" s="602"/>
      <c r="K10" s="37"/>
    </row>
    <row r="11" spans="1:11">
      <c r="A11" s="188">
        <f>A10+1</f>
        <v>1</v>
      </c>
      <c r="B11" s="555" t="s">
        <v>148</v>
      </c>
      <c r="C11" s="544"/>
      <c r="D11" s="544"/>
      <c r="E11" s="544"/>
      <c r="F11" s="544"/>
      <c r="G11" s="556"/>
      <c r="H11" s="579">
        <f>ปร.5!M19</f>
        <v>1210000</v>
      </c>
      <c r="I11" s="580"/>
      <c r="J11" s="581"/>
      <c r="K11" s="38"/>
    </row>
    <row r="12" spans="1:11">
      <c r="A12" s="188">
        <f>A11+1</f>
        <v>2</v>
      </c>
      <c r="B12" s="555" t="s">
        <v>149</v>
      </c>
      <c r="C12" s="544"/>
      <c r="D12" s="544"/>
      <c r="E12" s="544"/>
      <c r="F12" s="544"/>
      <c r="G12" s="556"/>
      <c r="H12" s="579">
        <f>ปร.5!M56</f>
        <v>0</v>
      </c>
      <c r="I12" s="580"/>
      <c r="J12" s="581"/>
      <c r="K12" s="38"/>
    </row>
    <row r="13" spans="1:11">
      <c r="A13" s="188">
        <v>3</v>
      </c>
      <c r="B13" s="555" t="s">
        <v>190</v>
      </c>
      <c r="C13" s="544"/>
      <c r="D13" s="544"/>
      <c r="E13" s="544"/>
      <c r="F13" s="544"/>
      <c r="G13" s="556"/>
      <c r="H13" s="579">
        <f>ปร.5!L93</f>
        <v>0</v>
      </c>
      <c r="I13" s="580"/>
      <c r="J13" s="581"/>
      <c r="K13" s="38"/>
    </row>
    <row r="14" spans="1:11">
      <c r="A14" s="41"/>
      <c r="B14" s="515"/>
      <c r="C14" s="516"/>
      <c r="D14" s="516"/>
      <c r="E14" s="516"/>
      <c r="F14" s="516"/>
      <c r="G14" s="517"/>
      <c r="H14" s="579"/>
      <c r="I14" s="580"/>
      <c r="J14" s="581"/>
      <c r="K14" s="38"/>
    </row>
    <row r="15" spans="1:11">
      <c r="A15" s="41"/>
      <c r="B15" s="515"/>
      <c r="C15" s="516"/>
      <c r="D15" s="516"/>
      <c r="E15" s="516"/>
      <c r="F15" s="516"/>
      <c r="G15" s="517"/>
      <c r="H15" s="579"/>
      <c r="I15" s="580"/>
      <c r="J15" s="581"/>
      <c r="K15" s="38"/>
    </row>
    <row r="16" spans="1:11">
      <c r="A16" s="41"/>
      <c r="B16" s="515"/>
      <c r="C16" s="516"/>
      <c r="D16" s="516"/>
      <c r="E16" s="516"/>
      <c r="F16" s="516"/>
      <c r="G16" s="517"/>
      <c r="H16" s="579"/>
      <c r="I16" s="580"/>
      <c r="J16" s="581"/>
      <c r="K16" s="38"/>
    </row>
    <row r="17" spans="1:11">
      <c r="A17" s="41"/>
      <c r="B17" s="515"/>
      <c r="C17" s="516"/>
      <c r="D17" s="516"/>
      <c r="E17" s="516"/>
      <c r="F17" s="516"/>
      <c r="G17" s="517"/>
      <c r="H17" s="579"/>
      <c r="I17" s="580"/>
      <c r="J17" s="581"/>
      <c r="K17" s="38"/>
    </row>
    <row r="18" spans="1:11">
      <c r="A18" s="41"/>
      <c r="B18" s="515"/>
      <c r="C18" s="516"/>
      <c r="D18" s="516"/>
      <c r="E18" s="516"/>
      <c r="F18" s="516"/>
      <c r="G18" s="517"/>
      <c r="H18" s="579"/>
      <c r="I18" s="580"/>
      <c r="J18" s="581"/>
      <c r="K18" s="38"/>
    </row>
    <row r="19" spans="1:11" ht="21.75" thickBot="1">
      <c r="A19" s="172"/>
      <c r="B19" s="567"/>
      <c r="C19" s="568"/>
      <c r="D19" s="568"/>
      <c r="E19" s="568"/>
      <c r="F19" s="568"/>
      <c r="G19" s="569"/>
      <c r="H19" s="594"/>
      <c r="I19" s="595"/>
      <c r="J19" s="596"/>
      <c r="K19" s="126"/>
    </row>
    <row r="20" spans="1:11" ht="22.5" thickTop="1" thickBot="1">
      <c r="A20" s="593" t="s">
        <v>9</v>
      </c>
      <c r="B20" s="506" t="s">
        <v>13</v>
      </c>
      <c r="C20" s="507"/>
      <c r="D20" s="507"/>
      <c r="E20" s="507"/>
      <c r="F20" s="507"/>
      <c r="G20" s="508"/>
      <c r="H20" s="597">
        <f>SUM(H11:H19)</f>
        <v>1210000</v>
      </c>
      <c r="I20" s="598"/>
      <c r="J20" s="599"/>
      <c r="K20" s="199" t="s">
        <v>14</v>
      </c>
    </row>
    <row r="21" spans="1:11" ht="22.5" thickTop="1" thickBot="1">
      <c r="A21" s="520"/>
      <c r="B21" s="513" t="str">
        <f>"("&amp;BAHTTEXT(H20)&amp;")"</f>
        <v>(หนึ่งล้านสองแสนหนึ่งหมื่นบาทถ้วน)</v>
      </c>
      <c r="C21" s="514"/>
      <c r="D21" s="514"/>
      <c r="E21" s="514"/>
      <c r="F21" s="514"/>
      <c r="G21" s="514"/>
      <c r="H21" s="514"/>
      <c r="I21" s="514"/>
      <c r="J21" s="514"/>
      <c r="K21" s="185"/>
    </row>
    <row r="22" spans="1:11" ht="46.5" customHeight="1" thickTop="1">
      <c r="B22" s="583" t="s">
        <v>126</v>
      </c>
      <c r="C22" s="583"/>
      <c r="D22" s="583"/>
      <c r="E22" s="592" t="s">
        <v>207</v>
      </c>
      <c r="F22" s="592"/>
      <c r="G22" s="195"/>
      <c r="H22" s="592"/>
      <c r="I22" s="592"/>
      <c r="J22" s="592"/>
      <c r="K22" s="592"/>
    </row>
    <row r="23" spans="1:11" s="51" customFormat="1">
      <c r="B23" s="578"/>
      <c r="C23" s="578"/>
      <c r="D23" s="578"/>
      <c r="E23" s="500" t="s">
        <v>371</v>
      </c>
      <c r="F23" s="500"/>
      <c r="G23" s="56"/>
      <c r="H23" s="193"/>
      <c r="I23" s="193"/>
      <c r="J23" s="193"/>
      <c r="K23" s="193"/>
    </row>
    <row r="24" spans="1:11" ht="36.75" customHeight="1">
      <c r="B24" s="499"/>
      <c r="C24" s="499"/>
      <c r="D24" s="499"/>
      <c r="E24" s="498" t="s">
        <v>207</v>
      </c>
      <c r="F24" s="498"/>
      <c r="G24" s="171"/>
      <c r="H24" s="498"/>
      <c r="I24" s="498"/>
      <c r="J24" s="498"/>
      <c r="K24" s="498"/>
    </row>
    <row r="25" spans="1:11">
      <c r="B25" s="499"/>
      <c r="C25" s="499"/>
      <c r="D25" s="499"/>
      <c r="E25" s="500" t="s">
        <v>372</v>
      </c>
      <c r="F25" s="500"/>
      <c r="G25" s="56"/>
      <c r="H25" s="500"/>
      <c r="I25" s="500"/>
      <c r="J25" s="500"/>
      <c r="K25" s="500"/>
    </row>
    <row r="26" spans="1:11" ht="12" customHeight="1">
      <c r="B26" s="499"/>
      <c r="C26" s="499"/>
      <c r="D26" s="499"/>
      <c r="E26" s="577"/>
      <c r="F26" s="577"/>
      <c r="G26" s="196"/>
      <c r="H26" s="577"/>
      <c r="I26" s="577"/>
      <c r="J26" s="577"/>
      <c r="K26" s="577"/>
    </row>
    <row r="27" spans="1:11" ht="30" customHeight="1">
      <c r="B27" s="509"/>
      <c r="C27" s="509"/>
      <c r="D27" s="509"/>
      <c r="E27" s="498" t="s">
        <v>207</v>
      </c>
      <c r="F27" s="498"/>
      <c r="G27" s="171"/>
      <c r="H27" s="197"/>
      <c r="I27" s="197"/>
      <c r="J27" s="197"/>
      <c r="K27" s="6"/>
    </row>
    <row r="28" spans="1:11">
      <c r="B28" s="499"/>
      <c r="C28" s="499"/>
      <c r="D28" s="499"/>
      <c r="E28" s="500" t="s">
        <v>373</v>
      </c>
      <c r="F28" s="500"/>
      <c r="G28" s="56"/>
      <c r="H28" s="198"/>
      <c r="I28" s="198"/>
      <c r="J28" s="198"/>
      <c r="K28" s="6"/>
    </row>
    <row r="29" spans="1:11" ht="30" customHeight="1">
      <c r="B29" s="509"/>
      <c r="C29" s="509"/>
      <c r="D29" s="509"/>
      <c r="E29" s="498"/>
      <c r="F29" s="498"/>
      <c r="G29" s="171"/>
      <c r="H29" s="197"/>
      <c r="I29" s="197"/>
      <c r="J29" s="197"/>
      <c r="K29" s="6"/>
    </row>
    <row r="30" spans="1:11">
      <c r="B30" s="499"/>
      <c r="C30" s="499"/>
      <c r="D30" s="499"/>
      <c r="E30" s="577"/>
      <c r="F30" s="577"/>
      <c r="G30" s="196"/>
      <c r="H30" s="198"/>
      <c r="I30" s="198"/>
      <c r="J30" s="198"/>
      <c r="K30" s="6"/>
    </row>
    <row r="31" spans="1:11" ht="30" customHeight="1">
      <c r="B31" s="509"/>
      <c r="C31" s="509"/>
      <c r="D31" s="509"/>
      <c r="E31" s="498"/>
      <c r="F31" s="498"/>
      <c r="G31" s="171"/>
      <c r="H31" s="197"/>
      <c r="I31" s="197"/>
      <c r="J31" s="197"/>
      <c r="K31" s="6"/>
    </row>
    <row r="32" spans="1:11">
      <c r="B32" s="499"/>
      <c r="C32" s="499"/>
      <c r="D32" s="499"/>
      <c r="E32" s="577"/>
      <c r="F32" s="577"/>
      <c r="G32" s="196"/>
      <c r="H32" s="198"/>
      <c r="I32" s="198"/>
      <c r="J32" s="198"/>
      <c r="K32" s="6"/>
    </row>
    <row r="33" spans="2:11" ht="30" customHeight="1">
      <c r="B33" s="509"/>
      <c r="C33" s="509"/>
      <c r="D33" s="509"/>
      <c r="E33" s="498"/>
      <c r="F33" s="498"/>
      <c r="G33" s="171"/>
      <c r="H33" s="197"/>
      <c r="I33" s="197"/>
      <c r="J33" s="197"/>
      <c r="K33" s="6"/>
    </row>
    <row r="34" spans="2:11">
      <c r="B34" s="499"/>
      <c r="C34" s="499"/>
      <c r="D34" s="499"/>
      <c r="E34" s="500"/>
      <c r="F34" s="500"/>
      <c r="G34" s="56"/>
      <c r="H34" s="198"/>
      <c r="I34" s="198"/>
      <c r="J34" s="198"/>
      <c r="K34" s="6"/>
    </row>
  </sheetData>
  <mergeCells count="75">
    <mergeCell ref="H10:J10"/>
    <mergeCell ref="H11:J11"/>
    <mergeCell ref="H14:J14"/>
    <mergeCell ref="B14:G14"/>
    <mergeCell ref="B15:G15"/>
    <mergeCell ref="H15:J15"/>
    <mergeCell ref="B12:G12"/>
    <mergeCell ref="B13:G13"/>
    <mergeCell ref="H12:J12"/>
    <mergeCell ref="H13:J13"/>
    <mergeCell ref="B10:G10"/>
    <mergeCell ref="B11:G11"/>
    <mergeCell ref="E22:F22"/>
    <mergeCell ref="H22:K22"/>
    <mergeCell ref="A20:A21"/>
    <mergeCell ref="B18:G18"/>
    <mergeCell ref="H18:J18"/>
    <mergeCell ref="B19:G19"/>
    <mergeCell ref="H19:J19"/>
    <mergeCell ref="B20:G20"/>
    <mergeCell ref="H20:J20"/>
    <mergeCell ref="B34:D34"/>
    <mergeCell ref="E34:F34"/>
    <mergeCell ref="B32:D32"/>
    <mergeCell ref="E32:F32"/>
    <mergeCell ref="B33:D33"/>
    <mergeCell ref="E33:F33"/>
    <mergeCell ref="A1:K1"/>
    <mergeCell ref="A8:A9"/>
    <mergeCell ref="K8:K9"/>
    <mergeCell ref="A3:C3"/>
    <mergeCell ref="A6:D6"/>
    <mergeCell ref="G5:H5"/>
    <mergeCell ref="I5:J5"/>
    <mergeCell ref="J6:K6"/>
    <mergeCell ref="D3:F3"/>
    <mergeCell ref="I3:K3"/>
    <mergeCell ref="D2:K2"/>
    <mergeCell ref="A2:C2"/>
    <mergeCell ref="G6:I6"/>
    <mergeCell ref="B8:G9"/>
    <mergeCell ref="H8:J8"/>
    <mergeCell ref="H9:J9"/>
    <mergeCell ref="G3:H3"/>
    <mergeCell ref="E28:F28"/>
    <mergeCell ref="B29:D29"/>
    <mergeCell ref="E29:F29"/>
    <mergeCell ref="B21:J21"/>
    <mergeCell ref="H25:K25"/>
    <mergeCell ref="B22:D22"/>
    <mergeCell ref="A4:B4"/>
    <mergeCell ref="A7:K7"/>
    <mergeCell ref="A5:E5"/>
    <mergeCell ref="B28:D28"/>
    <mergeCell ref="E23:F23"/>
    <mergeCell ref="H26:K26"/>
    <mergeCell ref="H24:K24"/>
    <mergeCell ref="B16:G16"/>
    <mergeCell ref="H16:J16"/>
    <mergeCell ref="C4:K4"/>
    <mergeCell ref="B31:D31"/>
    <mergeCell ref="E30:F30"/>
    <mergeCell ref="B23:D23"/>
    <mergeCell ref="B27:D27"/>
    <mergeCell ref="B25:D25"/>
    <mergeCell ref="E25:F25"/>
    <mergeCell ref="E27:F27"/>
    <mergeCell ref="B26:D26"/>
    <mergeCell ref="E26:F26"/>
    <mergeCell ref="B30:D30"/>
    <mergeCell ref="E31:F31"/>
    <mergeCell ref="B17:G17"/>
    <mergeCell ref="H17:J17"/>
    <mergeCell ref="E24:F24"/>
    <mergeCell ref="B24:D24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r:id="rId1"/>
  <headerFooter alignWithMargins="0">
    <oddHeader>&amp;R&amp;"TH SarabunPSK,ธรรมดา"&amp;12&amp;F &amp;14
แบบ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Y35"/>
  <sheetViews>
    <sheetView tabSelected="1" topLeftCell="A24" workbookViewId="0">
      <selection activeCell="AC30" sqref="AC30"/>
    </sheetView>
  </sheetViews>
  <sheetFormatPr defaultColWidth="10.28515625" defaultRowHeight="21"/>
  <cols>
    <col min="1" max="1" width="9.140625" style="272" customWidth="1"/>
    <col min="2" max="2" width="4.140625" style="272" customWidth="1"/>
    <col min="3" max="3" width="7.7109375" style="272" customWidth="1"/>
    <col min="4" max="4" width="4.140625" style="272" customWidth="1"/>
    <col min="5" max="5" width="13.140625" style="272" customWidth="1"/>
    <col min="6" max="6" width="6.7109375" style="272" customWidth="1"/>
    <col min="7" max="7" width="13.140625" style="272" customWidth="1"/>
    <col min="8" max="8" width="3.140625" style="272" customWidth="1"/>
    <col min="9" max="9" width="12.7109375" style="272" customWidth="1"/>
    <col min="10" max="10" width="7.5703125" style="325" customWidth="1"/>
    <col min="11" max="11" width="8" style="272" customWidth="1"/>
    <col min="12" max="12" width="8.28515625" style="272" customWidth="1"/>
    <col min="13" max="13" width="10.28515625" style="272" customWidth="1"/>
    <col min="14" max="15" width="10.28515625" style="272" hidden="1" customWidth="1"/>
    <col min="16" max="16" width="16.42578125" style="272" hidden="1" customWidth="1"/>
    <col min="17" max="20" width="10.28515625" style="272" hidden="1" customWidth="1"/>
    <col min="21" max="21" width="23" style="273" hidden="1" customWidth="1"/>
    <col min="22" max="23" width="10.28515625" style="272" hidden="1" customWidth="1"/>
    <col min="24" max="24" width="23.140625" style="272" hidden="1" customWidth="1"/>
    <col min="25" max="25" width="17.7109375" style="272" hidden="1" customWidth="1"/>
    <col min="26" max="26" width="0.28515625" style="272" customWidth="1"/>
    <col min="27" max="16384" width="10.28515625" style="272"/>
  </cols>
  <sheetData>
    <row r="1" spans="1:25" ht="30" customHeight="1">
      <c r="A1" s="606" t="s">
        <v>206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271"/>
      <c r="N1" s="271"/>
      <c r="O1" s="271"/>
    </row>
    <row r="2" spans="1:25" s="275" customFormat="1">
      <c r="A2" s="267" t="s">
        <v>281</v>
      </c>
      <c r="B2" s="268"/>
      <c r="C2" s="268" t="str">
        <f>'ปร.4(ก)'!C2</f>
        <v>ก่อสร้างบ้านพักครู 207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74"/>
      <c r="O2" s="268"/>
      <c r="Q2" s="276"/>
      <c r="U2" s="277"/>
    </row>
    <row r="3" spans="1:25" s="275" customFormat="1">
      <c r="A3" s="267" t="s">
        <v>1</v>
      </c>
      <c r="B3" s="268"/>
      <c r="C3" s="607" t="str">
        <f>ปร.6!D3</f>
        <v>โรงเรียนวัดสว่างอารมณ์</v>
      </c>
      <c r="D3" s="607"/>
      <c r="E3" s="607"/>
      <c r="F3" s="607"/>
      <c r="G3" s="607"/>
      <c r="H3" s="607"/>
      <c r="I3" s="607"/>
      <c r="J3" s="270" t="s">
        <v>12</v>
      </c>
      <c r="K3" s="607" t="str">
        <f>ปร.6!I3</f>
        <v>สุราษฏร์ธานี</v>
      </c>
      <c r="L3" s="607"/>
      <c r="M3" s="268"/>
      <c r="N3" s="278"/>
      <c r="O3" s="269"/>
      <c r="Q3" s="276"/>
      <c r="U3" s="277"/>
    </row>
    <row r="4" spans="1:25" s="275" customFormat="1">
      <c r="A4" s="267" t="s">
        <v>2</v>
      </c>
      <c r="B4" s="607" t="str">
        <f>ปร.6!C4</f>
        <v>กลุ่มออกแบบและก่อสร้าง สำนักอำนวยการ สำนักงานคณะกรรมการการศึกษาขั้นพื้นฐาน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268"/>
      <c r="N4" s="274"/>
      <c r="O4" s="268"/>
      <c r="Q4" s="276"/>
      <c r="U4" s="277"/>
    </row>
    <row r="5" spans="1:25" s="275" customFormat="1" ht="9.9499999999999993" customHeight="1" thickBo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268"/>
      <c r="N5" s="274"/>
      <c r="O5" s="268"/>
      <c r="Q5" s="276"/>
      <c r="U5" s="277"/>
    </row>
    <row r="6" spans="1:25" ht="21.75" customHeight="1">
      <c r="A6" s="629" t="s">
        <v>8</v>
      </c>
      <c r="B6" s="630"/>
      <c r="C6" s="630"/>
      <c r="D6" s="630"/>
      <c r="E6" s="630"/>
      <c r="F6" s="630"/>
      <c r="G6" s="630"/>
      <c r="H6" s="630"/>
      <c r="I6" s="630"/>
      <c r="J6" s="630"/>
      <c r="K6" s="326" t="s">
        <v>191</v>
      </c>
      <c r="L6" s="609" t="s">
        <v>192</v>
      </c>
    </row>
    <row r="7" spans="1:25" ht="21.75" customHeight="1" thickBot="1">
      <c r="A7" s="631"/>
      <c r="B7" s="632"/>
      <c r="C7" s="632"/>
      <c r="D7" s="632"/>
      <c r="E7" s="632"/>
      <c r="F7" s="632"/>
      <c r="G7" s="632"/>
      <c r="H7" s="632"/>
      <c r="I7" s="632"/>
      <c r="J7" s="632"/>
      <c r="K7" s="327" t="s">
        <v>193</v>
      </c>
      <c r="L7" s="610"/>
      <c r="U7" s="273">
        <v>0</v>
      </c>
      <c r="V7" s="272">
        <v>1.2726</v>
      </c>
      <c r="X7" s="272">
        <v>0</v>
      </c>
      <c r="Y7" s="273">
        <v>500000</v>
      </c>
    </row>
    <row r="8" spans="1:25">
      <c r="A8" s="633"/>
      <c r="B8" s="617" t="s">
        <v>194</v>
      </c>
      <c r="C8" s="617"/>
      <c r="D8" s="617"/>
      <c r="E8" s="617"/>
      <c r="F8" s="617"/>
      <c r="G8" s="617"/>
      <c r="H8" s="617"/>
      <c r="I8" s="617"/>
      <c r="J8" s="279">
        <v>0</v>
      </c>
      <c r="K8" s="280" t="s">
        <v>195</v>
      </c>
      <c r="L8" s="281">
        <v>1.2726</v>
      </c>
      <c r="P8" s="273">
        <f>'ปร.4(ก)'!L28</f>
        <v>950943.64</v>
      </c>
      <c r="Q8" s="282"/>
      <c r="U8" s="283">
        <v>500000</v>
      </c>
      <c r="V8" s="281">
        <v>1.2726</v>
      </c>
      <c r="X8" s="283">
        <v>500000</v>
      </c>
      <c r="Y8" s="284">
        <v>1000000</v>
      </c>
    </row>
    <row r="9" spans="1:25">
      <c r="A9" s="633"/>
      <c r="B9" s="617" t="s">
        <v>196</v>
      </c>
      <c r="C9" s="617"/>
      <c r="D9" s="617"/>
      <c r="E9" s="617"/>
      <c r="F9" s="617"/>
      <c r="G9" s="617"/>
      <c r="H9" s="617"/>
      <c r="I9" s="617"/>
      <c r="J9" s="279">
        <v>0</v>
      </c>
      <c r="K9" s="285">
        <v>1</v>
      </c>
      <c r="L9" s="286">
        <v>1.2726</v>
      </c>
      <c r="U9" s="284">
        <v>1000000</v>
      </c>
      <c r="V9" s="286">
        <v>1.2726</v>
      </c>
      <c r="X9" s="284">
        <v>1000000</v>
      </c>
      <c r="Y9" s="284">
        <v>2000000</v>
      </c>
    </row>
    <row r="10" spans="1:25" s="287" customFormat="1">
      <c r="A10" s="633"/>
      <c r="B10" s="617" t="s">
        <v>185</v>
      </c>
      <c r="C10" s="617"/>
      <c r="D10" s="617"/>
      <c r="E10" s="617"/>
      <c r="F10" s="617"/>
      <c r="G10" s="617"/>
      <c r="H10" s="617"/>
      <c r="I10" s="617"/>
      <c r="J10" s="279">
        <v>7.0000000000000007E-2</v>
      </c>
      <c r="K10" s="285">
        <v>2</v>
      </c>
      <c r="L10" s="286">
        <v>1.2701</v>
      </c>
      <c r="N10" s="272" t="s">
        <v>263</v>
      </c>
      <c r="O10" s="288"/>
      <c r="P10" s="288">
        <f>P8</f>
        <v>950943.64</v>
      </c>
      <c r="Q10" s="272"/>
      <c r="S10" s="289"/>
      <c r="U10" s="284">
        <v>2000000</v>
      </c>
      <c r="V10" s="286">
        <v>1.2701</v>
      </c>
      <c r="X10" s="284">
        <v>2000000</v>
      </c>
      <c r="Y10" s="284">
        <v>5000000</v>
      </c>
    </row>
    <row r="11" spans="1:25" s="287" customFormat="1">
      <c r="A11" s="634"/>
      <c r="B11" s="618" t="s">
        <v>197</v>
      </c>
      <c r="C11" s="618"/>
      <c r="D11" s="618"/>
      <c r="E11" s="618"/>
      <c r="F11" s="618"/>
      <c r="G11" s="618"/>
      <c r="H11" s="618"/>
      <c r="I11" s="618"/>
      <c r="J11" s="290">
        <v>7.0000000000000007E-2</v>
      </c>
      <c r="K11" s="285">
        <v>5</v>
      </c>
      <c r="L11" s="286">
        <v>1.2690999999999999</v>
      </c>
      <c r="N11" s="272" t="s">
        <v>265</v>
      </c>
      <c r="P11" s="291">
        <f>VLOOKUP(P8,U7:V31,1)</f>
        <v>500000</v>
      </c>
      <c r="Q11" s="272" t="s">
        <v>267</v>
      </c>
      <c r="R11" s="287">
        <f>VLOOKUP(P11,U7:V31,2)</f>
        <v>1.2726</v>
      </c>
      <c r="U11" s="284">
        <v>5000000</v>
      </c>
      <c r="V11" s="286">
        <v>1.2690999999999999</v>
      </c>
      <c r="X11" s="284">
        <v>5000000</v>
      </c>
      <c r="Y11" s="292">
        <v>10000000</v>
      </c>
    </row>
    <row r="12" spans="1:25" s="287" customFormat="1" ht="21.75" customHeight="1">
      <c r="A12" s="611" t="s">
        <v>198</v>
      </c>
      <c r="B12" s="612"/>
      <c r="C12" s="612"/>
      <c r="D12" s="612"/>
      <c r="E12" s="612"/>
      <c r="F12" s="612"/>
      <c r="G12" s="612"/>
      <c r="H12" s="612"/>
      <c r="I12" s="612"/>
      <c r="J12" s="613"/>
      <c r="K12" s="293">
        <v>10</v>
      </c>
      <c r="L12" s="294">
        <v>1.2617</v>
      </c>
      <c r="N12" s="272" t="s">
        <v>266</v>
      </c>
      <c r="P12" s="291">
        <f>VLOOKUP(P11,X7:Y31,2)</f>
        <v>1000000</v>
      </c>
      <c r="Q12" s="272" t="s">
        <v>268</v>
      </c>
      <c r="R12" s="287">
        <f>VLOOKUP(P12,U7:V31,2)</f>
        <v>1.2726</v>
      </c>
      <c r="U12" s="292">
        <v>10000000</v>
      </c>
      <c r="V12" s="294">
        <v>1.2617</v>
      </c>
      <c r="X12" s="292">
        <v>10000000</v>
      </c>
      <c r="Y12" s="292">
        <v>15000000</v>
      </c>
    </row>
    <row r="13" spans="1:25" s="287" customFormat="1" ht="21.75" customHeight="1">
      <c r="A13" s="614"/>
      <c r="B13" s="615"/>
      <c r="C13" s="615"/>
      <c r="D13" s="615"/>
      <c r="E13" s="615"/>
      <c r="F13" s="615"/>
      <c r="G13" s="615"/>
      <c r="H13" s="615"/>
      <c r="I13" s="615"/>
      <c r="J13" s="616"/>
      <c r="K13" s="293">
        <v>15</v>
      </c>
      <c r="L13" s="295">
        <v>1.2230000000000001</v>
      </c>
      <c r="N13" s="272"/>
      <c r="Q13" s="272"/>
      <c r="U13" s="292">
        <v>15000000</v>
      </c>
      <c r="V13" s="295">
        <v>1.2230000000000001</v>
      </c>
      <c r="X13" s="292">
        <v>15000000</v>
      </c>
      <c r="Y13" s="284">
        <v>20000000</v>
      </c>
    </row>
    <row r="14" spans="1:25" s="287" customFormat="1" ht="21.75" customHeight="1">
      <c r="A14" s="625" t="s">
        <v>221</v>
      </c>
      <c r="B14" s="623"/>
      <c r="C14" s="623"/>
      <c r="D14" s="623"/>
      <c r="E14" s="644" t="s">
        <v>223</v>
      </c>
      <c r="F14" s="622" t="s">
        <v>226</v>
      </c>
      <c r="G14" s="623"/>
      <c r="H14" s="623"/>
      <c r="I14" s="644" t="s">
        <v>222</v>
      </c>
      <c r="J14" s="637"/>
      <c r="K14" s="285">
        <v>20</v>
      </c>
      <c r="L14" s="294">
        <v>1.2229000000000001</v>
      </c>
      <c r="N14" s="272"/>
      <c r="Q14" s="272"/>
      <c r="U14" s="284">
        <v>20000000</v>
      </c>
      <c r="V14" s="294">
        <v>1.2229000000000001</v>
      </c>
      <c r="X14" s="284">
        <v>20000000</v>
      </c>
      <c r="Y14" s="284">
        <v>25000000</v>
      </c>
    </row>
    <row r="15" spans="1:25" s="287" customFormat="1" ht="21" customHeight="1">
      <c r="A15" s="626"/>
      <c r="B15" s="627"/>
      <c r="C15" s="627"/>
      <c r="D15" s="627"/>
      <c r="E15" s="645"/>
      <c r="F15" s="624"/>
      <c r="G15" s="624"/>
      <c r="H15" s="624"/>
      <c r="I15" s="645"/>
      <c r="J15" s="638"/>
      <c r="K15" s="285">
        <v>25</v>
      </c>
      <c r="L15" s="286">
        <v>1.2173</v>
      </c>
      <c r="N15" s="272"/>
      <c r="Q15" s="272" t="s">
        <v>264</v>
      </c>
      <c r="U15" s="284">
        <v>25000000</v>
      </c>
      <c r="V15" s="286">
        <v>1.2173</v>
      </c>
      <c r="X15" s="284">
        <v>25000000</v>
      </c>
      <c r="Y15" s="284">
        <v>30000000</v>
      </c>
    </row>
    <row r="16" spans="1:25" s="287" customFormat="1" ht="21" customHeight="1">
      <c r="A16" s="628"/>
      <c r="B16" s="624"/>
      <c r="C16" s="624"/>
      <c r="D16" s="624"/>
      <c r="E16" s="646"/>
      <c r="F16" s="643" t="s">
        <v>199</v>
      </c>
      <c r="G16" s="643"/>
      <c r="H16" s="643"/>
      <c r="I16" s="646"/>
      <c r="J16" s="639"/>
      <c r="K16" s="285">
        <v>30</v>
      </c>
      <c r="L16" s="286">
        <v>1.2102999999999999</v>
      </c>
      <c r="N16" s="272"/>
      <c r="Q16" s="272"/>
      <c r="R16" s="287" t="s">
        <v>264</v>
      </c>
      <c r="U16" s="284">
        <v>30000000</v>
      </c>
      <c r="V16" s="286">
        <v>1.2102999999999999</v>
      </c>
      <c r="X16" s="284">
        <v>30000000</v>
      </c>
      <c r="Y16" s="284">
        <v>40000000</v>
      </c>
    </row>
    <row r="17" spans="1:25" s="287" customFormat="1">
      <c r="A17" s="640" t="s">
        <v>269</v>
      </c>
      <c r="B17" s="296" t="s">
        <v>200</v>
      </c>
      <c r="C17" s="296"/>
      <c r="D17" s="296"/>
      <c r="E17" s="296"/>
      <c r="F17" s="296"/>
      <c r="G17" s="297" t="s">
        <v>270</v>
      </c>
      <c r="H17" s="647">
        <f>'ปร.4(ก)'!L28</f>
        <v>950943.64</v>
      </c>
      <c r="I17" s="648"/>
      <c r="J17" s="649"/>
      <c r="K17" s="285">
        <v>40</v>
      </c>
      <c r="L17" s="286">
        <v>1.2079</v>
      </c>
      <c r="N17" s="272"/>
      <c r="Q17" s="272"/>
      <c r="U17" s="284">
        <v>40000000</v>
      </c>
      <c r="V17" s="286">
        <v>1.2079</v>
      </c>
      <c r="X17" s="284">
        <v>40000000</v>
      </c>
      <c r="Y17" s="284">
        <v>50000000</v>
      </c>
    </row>
    <row r="18" spans="1:25" s="287" customFormat="1">
      <c r="A18" s="641"/>
      <c r="B18" s="299" t="s">
        <v>201</v>
      </c>
      <c r="C18" s="299"/>
      <c r="D18" s="299"/>
      <c r="E18" s="299"/>
      <c r="F18" s="299"/>
      <c r="G18" s="300" t="s">
        <v>270</v>
      </c>
      <c r="H18" s="619">
        <f>P11</f>
        <v>500000</v>
      </c>
      <c r="I18" s="620"/>
      <c r="J18" s="621"/>
      <c r="K18" s="285">
        <v>50</v>
      </c>
      <c r="L18" s="286">
        <v>1.2079</v>
      </c>
      <c r="N18" s="272"/>
      <c r="Q18" s="272"/>
      <c r="U18" s="284">
        <v>50000000</v>
      </c>
      <c r="V18" s="286">
        <v>1.2079</v>
      </c>
      <c r="X18" s="284">
        <v>50000000</v>
      </c>
      <c r="Y18" s="284">
        <v>60000000</v>
      </c>
    </row>
    <row r="19" spans="1:25" s="287" customFormat="1">
      <c r="A19" s="641"/>
      <c r="B19" s="299" t="s">
        <v>202</v>
      </c>
      <c r="C19" s="299"/>
      <c r="D19" s="299"/>
      <c r="E19" s="299"/>
      <c r="F19" s="299"/>
      <c r="G19" s="300" t="s">
        <v>270</v>
      </c>
      <c r="H19" s="619">
        <f>P12</f>
        <v>1000000</v>
      </c>
      <c r="I19" s="620"/>
      <c r="J19" s="621"/>
      <c r="K19" s="285">
        <v>60</v>
      </c>
      <c r="L19" s="301">
        <v>1.198</v>
      </c>
      <c r="N19" s="272"/>
      <c r="Q19" s="272"/>
      <c r="U19" s="284">
        <v>60000000</v>
      </c>
      <c r="V19" s="301">
        <v>1.198</v>
      </c>
      <c r="X19" s="284">
        <v>60000000</v>
      </c>
      <c r="Y19" s="284">
        <v>70000000</v>
      </c>
    </row>
    <row r="20" spans="1:25" s="287" customFormat="1">
      <c r="A20" s="641"/>
      <c r="B20" s="299" t="s">
        <v>203</v>
      </c>
      <c r="C20" s="299"/>
      <c r="D20" s="299"/>
      <c r="E20" s="299"/>
      <c r="F20" s="299"/>
      <c r="G20" s="300" t="s">
        <v>270</v>
      </c>
      <c r="H20" s="620">
        <f>R11</f>
        <v>1.2726</v>
      </c>
      <c r="I20" s="620"/>
      <c r="J20" s="621"/>
      <c r="K20" s="285">
        <v>70</v>
      </c>
      <c r="L20" s="301">
        <v>1.1978</v>
      </c>
      <c r="N20" s="272"/>
      <c r="Q20" s="272"/>
      <c r="U20" s="284">
        <v>70000000</v>
      </c>
      <c r="V20" s="301">
        <v>1.1978</v>
      </c>
      <c r="X20" s="284">
        <v>70000000</v>
      </c>
      <c r="Y20" s="284">
        <v>80000000</v>
      </c>
    </row>
    <row r="21" spans="1:25" s="287" customFormat="1">
      <c r="A21" s="642"/>
      <c r="B21" s="302" t="s">
        <v>204</v>
      </c>
      <c r="C21" s="302"/>
      <c r="D21" s="302"/>
      <c r="E21" s="302"/>
      <c r="F21" s="302"/>
      <c r="G21" s="303" t="s">
        <v>270</v>
      </c>
      <c r="H21" s="635">
        <f>R12</f>
        <v>1.2726</v>
      </c>
      <c r="I21" s="635"/>
      <c r="J21" s="636"/>
      <c r="K21" s="285">
        <v>80</v>
      </c>
      <c r="L21" s="301">
        <v>1.1978</v>
      </c>
      <c r="N21" s="272"/>
      <c r="Q21" s="272"/>
      <c r="U21" s="284">
        <v>80000000</v>
      </c>
      <c r="V21" s="301">
        <v>1.1978</v>
      </c>
      <c r="X21" s="284">
        <v>80000000</v>
      </c>
      <c r="Y21" s="284">
        <v>90000000</v>
      </c>
    </row>
    <row r="22" spans="1:25" s="287" customFormat="1">
      <c r="A22" s="328"/>
      <c r="B22" s="304" t="s">
        <v>271</v>
      </c>
      <c r="C22" s="305"/>
      <c r="D22" s="305"/>
      <c r="E22" s="305"/>
      <c r="F22" s="305"/>
      <c r="G22" s="305"/>
      <c r="H22" s="305"/>
      <c r="I22" s="305"/>
      <c r="J22" s="306"/>
      <c r="K22" s="285">
        <v>90</v>
      </c>
      <c r="L22" s="301">
        <v>1.1953</v>
      </c>
      <c r="N22" s="272"/>
      <c r="Q22" s="272"/>
      <c r="U22" s="284">
        <v>90000000</v>
      </c>
      <c r="V22" s="301">
        <v>1.1953</v>
      </c>
      <c r="X22" s="284">
        <v>90000000</v>
      </c>
      <c r="Y22" s="284">
        <v>100000000</v>
      </c>
    </row>
    <row r="23" spans="1:25" s="287" customFormat="1">
      <c r="A23" s="336">
        <f>R11</f>
        <v>1.2726</v>
      </c>
      <c r="B23" s="307" t="s">
        <v>277</v>
      </c>
      <c r="C23" s="262">
        <f>R11</f>
        <v>1.2726</v>
      </c>
      <c r="D23" s="308" t="s">
        <v>174</v>
      </c>
      <c r="E23" s="263">
        <f>R12</f>
        <v>1.2726</v>
      </c>
      <c r="F23" s="309" t="s">
        <v>274</v>
      </c>
      <c r="G23" s="264">
        <f>P10</f>
        <v>950943.64</v>
      </c>
      <c r="H23" s="309" t="s">
        <v>174</v>
      </c>
      <c r="I23" s="265">
        <f>P11</f>
        <v>500000</v>
      </c>
      <c r="J23" s="310" t="s">
        <v>273</v>
      </c>
      <c r="K23" s="285">
        <v>100</v>
      </c>
      <c r="L23" s="301">
        <v>1.1953</v>
      </c>
      <c r="N23" s="272"/>
      <c r="Q23" s="272"/>
      <c r="U23" s="284">
        <v>100000000</v>
      </c>
      <c r="V23" s="301">
        <v>1.1953</v>
      </c>
      <c r="X23" s="284">
        <v>100000000</v>
      </c>
      <c r="Y23" s="284">
        <v>150000000</v>
      </c>
    </row>
    <row r="24" spans="1:25" s="287" customFormat="1">
      <c r="A24" s="298"/>
      <c r="B24" s="311"/>
      <c r="C24" s="311"/>
      <c r="D24" s="307" t="s">
        <v>272</v>
      </c>
      <c r="E24" s="266">
        <f>P12</f>
        <v>1000000</v>
      </c>
      <c r="F24" s="311" t="s">
        <v>174</v>
      </c>
      <c r="G24" s="266">
        <f>P11</f>
        <v>500000</v>
      </c>
      <c r="H24" s="312" t="s">
        <v>273</v>
      </c>
      <c r="I24" s="311"/>
      <c r="J24" s="313"/>
      <c r="K24" s="285">
        <v>150</v>
      </c>
      <c r="L24" s="301">
        <v>1.1952</v>
      </c>
      <c r="N24" s="272"/>
      <c r="Q24" s="272"/>
      <c r="U24" s="284">
        <v>150000000</v>
      </c>
      <c r="V24" s="301">
        <v>1.1952</v>
      </c>
      <c r="X24" s="284">
        <v>150000000</v>
      </c>
      <c r="Y24" s="284">
        <v>200000000</v>
      </c>
    </row>
    <row r="25" spans="1:25" s="287" customFormat="1" ht="21.75" customHeight="1">
      <c r="A25" s="298"/>
      <c r="B25" s="314"/>
      <c r="C25" s="307"/>
      <c r="D25" s="307"/>
      <c r="E25" s="307"/>
      <c r="F25" s="337"/>
      <c r="G25" s="337"/>
      <c r="H25" s="337"/>
      <c r="I25" s="337"/>
      <c r="J25" s="315"/>
      <c r="K25" s="285">
        <v>200</v>
      </c>
      <c r="L25" s="301">
        <v>1.1951000000000001</v>
      </c>
      <c r="N25" s="272"/>
      <c r="Q25" s="271"/>
      <c r="R25" s="300"/>
      <c r="U25" s="284">
        <v>200000000</v>
      </c>
      <c r="V25" s="301">
        <v>1.1951000000000001</v>
      </c>
      <c r="X25" s="284">
        <v>200000000</v>
      </c>
      <c r="Y25" s="284">
        <v>250000000</v>
      </c>
    </row>
    <row r="26" spans="1:25" s="287" customFormat="1">
      <c r="A26" s="298"/>
      <c r="B26" s="311"/>
      <c r="C26" s="316" t="s">
        <v>275</v>
      </c>
      <c r="D26" s="311"/>
      <c r="E26" s="311"/>
      <c r="F26" s="311"/>
      <c r="G26" s="266">
        <f>P8</f>
        <v>950943.64</v>
      </c>
      <c r="H26" s="311"/>
      <c r="I26" s="312" t="s">
        <v>224</v>
      </c>
      <c r="J26" s="311"/>
      <c r="K26" s="285">
        <v>250</v>
      </c>
      <c r="L26" s="301">
        <v>1.1923999999999999</v>
      </c>
      <c r="N26" s="272"/>
      <c r="Q26" s="271"/>
      <c r="R26" s="300"/>
      <c r="U26" s="284">
        <v>250000000</v>
      </c>
      <c r="V26" s="301">
        <v>1.1923999999999999</v>
      </c>
      <c r="X26" s="284">
        <v>250000000</v>
      </c>
      <c r="Y26" s="284">
        <v>300000000</v>
      </c>
    </row>
    <row r="27" spans="1:25" s="287" customFormat="1" ht="21.75" thickBot="1">
      <c r="A27" s="298"/>
      <c r="B27" s="317"/>
      <c r="C27" s="316" t="s">
        <v>276</v>
      </c>
      <c r="D27" s="317"/>
      <c r="E27" s="317"/>
      <c r="F27" s="317"/>
      <c r="G27" s="338">
        <f>ปร.5!L10</f>
        <v>1.2726</v>
      </c>
      <c r="H27" s="317"/>
      <c r="I27" s="317"/>
      <c r="J27" s="317"/>
      <c r="K27" s="285">
        <v>300</v>
      </c>
      <c r="L27" s="301">
        <v>1.1870000000000001</v>
      </c>
      <c r="N27" s="272"/>
      <c r="Q27" s="271"/>
      <c r="R27" s="300"/>
      <c r="U27" s="284">
        <v>300000000</v>
      </c>
      <c r="V27" s="301">
        <v>1.1870000000000001</v>
      </c>
      <c r="X27" s="284">
        <v>300000000</v>
      </c>
      <c r="Y27" s="284">
        <v>350000000</v>
      </c>
    </row>
    <row r="28" spans="1:25" s="287" customFormat="1" ht="21.75" thickTop="1">
      <c r="A28" s="298"/>
      <c r="B28" s="317"/>
      <c r="C28" s="317"/>
      <c r="D28" s="317"/>
      <c r="E28" s="317"/>
      <c r="F28" s="317"/>
      <c r="G28" s="317"/>
      <c r="H28" s="317"/>
      <c r="I28" s="317"/>
      <c r="J28" s="317"/>
      <c r="K28" s="285">
        <v>350</v>
      </c>
      <c r="L28" s="301">
        <v>1.1861999999999999</v>
      </c>
      <c r="N28" s="272"/>
      <c r="Q28" s="271"/>
      <c r="R28" s="318"/>
      <c r="U28" s="284">
        <v>350000000</v>
      </c>
      <c r="V28" s="301">
        <v>1.1861999999999999</v>
      </c>
      <c r="X28" s="284">
        <v>350000000</v>
      </c>
      <c r="Y28" s="284">
        <v>400000000</v>
      </c>
    </row>
    <row r="29" spans="1:25" s="287" customFormat="1">
      <c r="A29" s="298"/>
      <c r="B29" s="317"/>
      <c r="C29" s="317"/>
      <c r="D29" s="317"/>
      <c r="E29" s="317"/>
      <c r="F29" s="317"/>
      <c r="G29" s="317"/>
      <c r="H29" s="317"/>
      <c r="I29" s="317" t="s">
        <v>264</v>
      </c>
      <c r="J29" s="317"/>
      <c r="K29" s="285">
        <v>400</v>
      </c>
      <c r="L29" s="301">
        <v>1.1859</v>
      </c>
      <c r="N29" s="272"/>
      <c r="Q29" s="271"/>
      <c r="R29" s="300"/>
      <c r="U29" s="284">
        <v>400000000</v>
      </c>
      <c r="V29" s="301">
        <v>1.1859</v>
      </c>
      <c r="X29" s="284">
        <v>400000000</v>
      </c>
      <c r="Y29" s="284">
        <v>500000000</v>
      </c>
    </row>
    <row r="30" spans="1:25" s="287" customFormat="1" ht="21.75" thickBot="1">
      <c r="A30" s="298"/>
      <c r="B30" s="317"/>
      <c r="C30" s="317"/>
      <c r="D30" s="317"/>
      <c r="E30" s="317"/>
      <c r="F30" s="317"/>
      <c r="G30" s="317"/>
      <c r="H30" s="317"/>
      <c r="I30" s="317"/>
      <c r="J30" s="317"/>
      <c r="K30" s="285">
        <v>500</v>
      </c>
      <c r="L30" s="301">
        <v>1.1895</v>
      </c>
      <c r="N30" s="272"/>
      <c r="Q30" s="271"/>
      <c r="R30" s="300"/>
      <c r="U30" s="284">
        <v>500000000</v>
      </c>
      <c r="V30" s="301">
        <v>1.1895</v>
      </c>
      <c r="X30" s="284">
        <v>500000000</v>
      </c>
      <c r="Y30" s="319">
        <v>500000001</v>
      </c>
    </row>
    <row r="31" spans="1:25" s="287" customFormat="1" ht="21.75" thickBot="1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2" t="s">
        <v>205</v>
      </c>
      <c r="L31" s="323">
        <v>1.1793</v>
      </c>
      <c r="N31" s="272"/>
      <c r="Q31" s="271"/>
      <c r="R31" s="300"/>
      <c r="U31" s="319">
        <v>500000001</v>
      </c>
      <c r="V31" s="323">
        <v>1.1793</v>
      </c>
      <c r="X31" s="319">
        <v>500000001</v>
      </c>
      <c r="Y31" s="324"/>
    </row>
    <row r="32" spans="1:25">
      <c r="A32" s="287" t="s">
        <v>225</v>
      </c>
    </row>
    <row r="33" spans="1:7">
      <c r="A33" s="287" t="s">
        <v>227</v>
      </c>
    </row>
    <row r="35" spans="1:7">
      <c r="G35" s="272" t="s">
        <v>293</v>
      </c>
    </row>
  </sheetData>
  <sheetProtection sheet="1" objects="1" scenarios="1" selectLockedCells="1"/>
  <mergeCells count="25"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E14:E16"/>
    <mergeCell ref="H19:J19"/>
    <mergeCell ref="L6:L7"/>
    <mergeCell ref="A12:J13"/>
    <mergeCell ref="B10:I10"/>
    <mergeCell ref="B11:I11"/>
    <mergeCell ref="H18:J18"/>
    <mergeCell ref="F14:H15"/>
    <mergeCell ref="A14:D16"/>
    <mergeCell ref="B8:I8"/>
    <mergeCell ref="A6:J7"/>
    <mergeCell ref="A1:L1"/>
    <mergeCell ref="B4:L4"/>
    <mergeCell ref="C3:I3"/>
    <mergeCell ref="K3:L3"/>
    <mergeCell ref="A5:L5"/>
  </mergeCells>
  <phoneticPr fontId="3" type="noConversion"/>
  <printOptions horizontalCentered="1"/>
  <pageMargins left="0.44" right="0.19685039370078741" top="0.6692913385826772" bottom="0.6692913385826772" header="0.19685039370078741" footer="0.27559055118110237"/>
  <pageSetup paperSize="9" orientation="portrait" r:id="rId1"/>
  <headerFooter alignWithMargins="0">
    <oddHeader>&amp;R&amp;"TH SarabunPSK,ธรรมดา"&amp;12&amp;F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D1:V41"/>
  <sheetViews>
    <sheetView showGridLines="0" showRowColHeaders="0" showOutlineSymbols="0" zoomScaleNormal="100" workbookViewId="0">
      <selection activeCell="N4" sqref="N4:O4"/>
    </sheetView>
  </sheetViews>
  <sheetFormatPr defaultRowHeight="20.25"/>
  <cols>
    <col min="1" max="2" width="9.140625" style="201"/>
    <col min="3" max="3" width="3.7109375" style="201" customWidth="1"/>
    <col min="4" max="4" width="12.7109375" style="201" customWidth="1"/>
    <col min="5" max="5" width="12.7109375" style="203" customWidth="1"/>
    <col min="6" max="10" width="10.85546875" style="201" hidden="1" customWidth="1"/>
    <col min="11" max="13" width="12.7109375" style="203" customWidth="1"/>
    <col min="14" max="15" width="12.7109375" style="201" customWidth="1"/>
    <col min="16" max="16" width="13.5703125" style="201" customWidth="1"/>
    <col min="17" max="17" width="4.28515625" style="201" customWidth="1"/>
    <col min="18" max="18" width="9.140625" style="205" hidden="1" customWidth="1"/>
    <col min="19" max="19" width="13.5703125" style="205" hidden="1" customWidth="1"/>
    <col min="20" max="20" width="14.140625" style="206" hidden="1" customWidth="1"/>
    <col min="21" max="21" width="11.42578125" style="205" hidden="1" customWidth="1"/>
    <col min="22" max="22" width="9.140625" style="205"/>
    <col min="23" max="16384" width="9.140625" style="201"/>
  </cols>
  <sheetData>
    <row r="1" spans="4:22" ht="17.100000000000001" customHeight="1" thickBot="1">
      <c r="D1" s="202"/>
      <c r="P1" s="204" t="s">
        <v>228</v>
      </c>
    </row>
    <row r="2" spans="4:22" ht="23.25">
      <c r="D2" s="207"/>
      <c r="E2" s="207"/>
      <c r="F2" s="208"/>
      <c r="G2" s="208"/>
      <c r="H2" s="208"/>
      <c r="I2" s="208"/>
      <c r="J2" s="208"/>
      <c r="K2" s="653" t="s">
        <v>229</v>
      </c>
      <c r="L2" s="653"/>
      <c r="M2" s="653"/>
      <c r="N2" s="653"/>
      <c r="O2" s="653"/>
      <c r="P2" s="653"/>
    </row>
    <row r="3" spans="4:22" ht="8.25" customHeight="1">
      <c r="D3" s="207"/>
      <c r="E3" s="20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4:22">
      <c r="D4" s="210"/>
      <c r="E4" s="211"/>
      <c r="F4" s="212"/>
      <c r="G4" s="212"/>
      <c r="H4" s="212"/>
      <c r="I4" s="212"/>
      <c r="J4" s="212"/>
      <c r="K4" s="213"/>
      <c r="L4" s="654" t="s">
        <v>156</v>
      </c>
      <c r="M4" s="654"/>
      <c r="N4" s="655">
        <f>'ปร.4(ก)'!L28</f>
        <v>950943.64</v>
      </c>
      <c r="O4" s="655"/>
      <c r="P4" s="214" t="s">
        <v>224</v>
      </c>
      <c r="S4" s="215"/>
      <c r="T4" s="216"/>
      <c r="U4" s="215"/>
    </row>
    <row r="5" spans="4:22">
      <c r="D5" s="210"/>
      <c r="E5" s="217"/>
      <c r="F5" s="218"/>
      <c r="G5" s="218"/>
      <c r="H5" s="218"/>
      <c r="I5" s="218"/>
      <c r="J5" s="218"/>
      <c r="K5" s="218"/>
      <c r="L5" s="654" t="s">
        <v>230</v>
      </c>
      <c r="M5" s="654"/>
      <c r="N5" s="656">
        <f>IF(N4=0,0,IF(N4&lt;=1000000,P16,IF(N4=500000000,P38,IF(N4&gt;500000000,P39,U11))))</f>
        <v>1.2726</v>
      </c>
      <c r="O5" s="656"/>
      <c r="P5" s="214"/>
      <c r="S5" s="215"/>
      <c r="T5" s="216"/>
      <c r="U5" s="215" t="s">
        <v>231</v>
      </c>
    </row>
    <row r="6" spans="4:22" ht="21" customHeight="1">
      <c r="D6" s="650" t="s">
        <v>232</v>
      </c>
      <c r="E6" s="651"/>
      <c r="F6" s="219"/>
      <c r="G6" s="219"/>
      <c r="H6" s="219"/>
      <c r="I6" s="219"/>
      <c r="J6" s="219"/>
      <c r="K6" s="219"/>
      <c r="L6" s="213" t="s">
        <v>233</v>
      </c>
      <c r="M6" s="213"/>
      <c r="N6" s="652">
        <f>ROUND((N5*N4),2)</f>
        <v>1210170.8799999999</v>
      </c>
      <c r="O6" s="652"/>
      <c r="P6" s="214" t="s">
        <v>224</v>
      </c>
      <c r="S6" s="215" t="s">
        <v>234</v>
      </c>
      <c r="T6" s="220">
        <f>N4/1000000</f>
        <v>0.95094363999999998</v>
      </c>
      <c r="U6" s="215"/>
    </row>
    <row r="7" spans="4:22" ht="9" customHeight="1" thickBot="1">
      <c r="D7" s="210"/>
      <c r="E7" s="211"/>
      <c r="F7" s="221"/>
      <c r="G7" s="221"/>
      <c r="H7" s="221"/>
      <c r="I7" s="221"/>
      <c r="J7" s="221"/>
      <c r="K7" s="213"/>
      <c r="L7" s="213"/>
      <c r="M7" s="213"/>
      <c r="N7" s="222"/>
      <c r="O7" s="222"/>
      <c r="P7" s="212"/>
      <c r="S7" s="215" t="s">
        <v>235</v>
      </c>
      <c r="T7" s="216" t="e">
        <f>VLOOKUP(T6,D17:D38,1)</f>
        <v>#N/A</v>
      </c>
      <c r="U7" s="215" t="e">
        <f>VLOOKUP(T7,$D$17:$P$38,13,FALSE)</f>
        <v>#N/A</v>
      </c>
    </row>
    <row r="8" spans="4:22" ht="9.75" hidden="1" customHeight="1">
      <c r="D8" s="657"/>
      <c r="E8" s="657"/>
      <c r="F8" s="658"/>
      <c r="G8" s="658"/>
      <c r="H8" s="658"/>
      <c r="I8" s="658"/>
      <c r="J8" s="658"/>
      <c r="K8" s="657"/>
      <c r="L8" s="657"/>
      <c r="M8" s="657"/>
      <c r="N8" s="657"/>
      <c r="O8" s="657"/>
      <c r="P8" s="657"/>
      <c r="S8" s="215" t="s">
        <v>236</v>
      </c>
      <c r="T8" s="223" t="e">
        <f>MATCH(T7,D17:D38)</f>
        <v>#N/A</v>
      </c>
      <c r="U8" s="215"/>
    </row>
    <row r="9" spans="4:22" s="224" customFormat="1" ht="22.5" customHeight="1">
      <c r="D9" s="653" t="s">
        <v>237</v>
      </c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R9" s="225"/>
      <c r="S9" s="226" t="s">
        <v>238</v>
      </c>
      <c r="T9" s="223" t="e">
        <f>T8+1</f>
        <v>#N/A</v>
      </c>
      <c r="U9" s="226"/>
      <c r="V9" s="225"/>
    </row>
    <row r="10" spans="4:22" ht="5.0999999999999996" customHeight="1"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27"/>
      <c r="S10" s="215" t="s">
        <v>239</v>
      </c>
      <c r="T10" s="223" t="e">
        <f>INDEX(D17:D38,T9)</f>
        <v>#N/A</v>
      </c>
      <c r="U10" s="215" t="e">
        <f>VLOOKUP(T10,$D$17:$P$38,13,FALSE)</f>
        <v>#N/A</v>
      </c>
    </row>
    <row r="11" spans="4:22">
      <c r="D11" s="210" t="s">
        <v>240</v>
      </c>
      <c r="E11" s="211"/>
      <c r="F11" s="210"/>
      <c r="G11" s="210"/>
      <c r="H11" s="210"/>
      <c r="I11" s="210"/>
      <c r="J11" s="210"/>
      <c r="K11" s="228">
        <v>0</v>
      </c>
      <c r="L11" s="211" t="s">
        <v>241</v>
      </c>
      <c r="M11" s="211" t="s">
        <v>185</v>
      </c>
      <c r="N11" s="210"/>
      <c r="O11" s="229">
        <v>7</v>
      </c>
      <c r="P11" s="210" t="s">
        <v>241</v>
      </c>
      <c r="S11" s="215" t="s">
        <v>242</v>
      </c>
      <c r="T11" s="223"/>
      <c r="U11" s="215" t="e">
        <f>ROUND((U7-((U7-U10)*(T6-T7)/(T10-T7))),4)</f>
        <v>#N/A</v>
      </c>
    </row>
    <row r="12" spans="4:22">
      <c r="D12" s="210" t="s">
        <v>243</v>
      </c>
      <c r="E12" s="211"/>
      <c r="F12" s="210"/>
      <c r="G12" s="210"/>
      <c r="H12" s="210"/>
      <c r="I12" s="210"/>
      <c r="J12" s="210"/>
      <c r="K12" s="230">
        <v>0</v>
      </c>
      <c r="L12" s="211" t="s">
        <v>241</v>
      </c>
      <c r="M12" s="211" t="s">
        <v>244</v>
      </c>
      <c r="N12" s="210"/>
      <c r="O12" s="231">
        <v>7</v>
      </c>
      <c r="P12" s="210" t="s">
        <v>241</v>
      </c>
      <c r="S12" s="215">
        <v>0</v>
      </c>
      <c r="T12" s="232">
        <v>5</v>
      </c>
      <c r="U12" s="215">
        <v>7</v>
      </c>
    </row>
    <row r="13" spans="4:22" ht="5.0999999999999996" customHeight="1" thickBot="1">
      <c r="D13" s="233"/>
      <c r="E13" s="234"/>
      <c r="F13" s="233"/>
      <c r="G13" s="233"/>
      <c r="H13" s="233"/>
      <c r="I13" s="233"/>
      <c r="J13" s="233"/>
      <c r="K13" s="234"/>
      <c r="L13" s="234"/>
      <c r="M13" s="234"/>
      <c r="N13" s="233"/>
      <c r="O13" s="234"/>
      <c r="P13" s="233"/>
      <c r="S13" s="215">
        <v>5</v>
      </c>
      <c r="T13" s="232">
        <v>6</v>
      </c>
      <c r="U13" s="215">
        <v>10</v>
      </c>
    </row>
    <row r="14" spans="4:22" ht="21">
      <c r="D14" s="659" t="s">
        <v>245</v>
      </c>
      <c r="E14" s="661" t="s">
        <v>246</v>
      </c>
      <c r="F14" s="662"/>
      <c r="G14" s="662"/>
      <c r="H14" s="662"/>
      <c r="I14" s="662"/>
      <c r="J14" s="662"/>
      <c r="K14" s="662"/>
      <c r="L14" s="662"/>
      <c r="M14" s="662"/>
      <c r="N14" s="661" t="s">
        <v>247</v>
      </c>
      <c r="O14" s="661" t="s">
        <v>248</v>
      </c>
      <c r="P14" s="664" t="s">
        <v>249</v>
      </c>
      <c r="S14" s="215">
        <v>10</v>
      </c>
      <c r="T14" s="235">
        <v>7</v>
      </c>
      <c r="U14" s="215"/>
    </row>
    <row r="15" spans="4:22" ht="41.25" customHeight="1" thickBot="1">
      <c r="D15" s="660"/>
      <c r="E15" s="236" t="s">
        <v>250</v>
      </c>
      <c r="F15" s="237" t="s">
        <v>251</v>
      </c>
      <c r="G15" s="237" t="s">
        <v>252</v>
      </c>
      <c r="H15" s="237" t="s">
        <v>253</v>
      </c>
      <c r="I15" s="237" t="s">
        <v>254</v>
      </c>
      <c r="J15" s="237" t="s">
        <v>255</v>
      </c>
      <c r="K15" s="236" t="s">
        <v>256</v>
      </c>
      <c r="L15" s="236" t="s">
        <v>257</v>
      </c>
      <c r="M15" s="236" t="s">
        <v>258</v>
      </c>
      <c r="N15" s="663"/>
      <c r="O15" s="663"/>
      <c r="P15" s="665"/>
      <c r="S15" s="215">
        <v>15</v>
      </c>
      <c r="T15" s="235">
        <v>8</v>
      </c>
      <c r="U15" s="215"/>
    </row>
    <row r="16" spans="4:22">
      <c r="D16" s="238" t="s">
        <v>259</v>
      </c>
      <c r="E16" s="239">
        <v>12.266</v>
      </c>
      <c r="F16" s="240">
        <v>6</v>
      </c>
      <c r="G16" s="240">
        <v>3</v>
      </c>
      <c r="H16" s="241">
        <f>$K$11</f>
        <v>0</v>
      </c>
      <c r="I16" s="241">
        <f>$K$12</f>
        <v>0</v>
      </c>
      <c r="J16" s="242">
        <f>$O$11</f>
        <v>7</v>
      </c>
      <c r="K16" s="239">
        <f>(-1)*(J16/12)*((I16/100)+((F16+G16-1)*(H16/100))-(((H16+I16)/100)*((F16+1)/2))-(G16-1))</f>
        <v>1.1666666666666667</v>
      </c>
      <c r="L16" s="239">
        <v>5.5</v>
      </c>
      <c r="M16" s="239">
        <f>E16+K16+L16</f>
        <v>18.932666666666666</v>
      </c>
      <c r="N16" s="243">
        <f>1+(M16/100)</f>
        <v>1.1893266666666666</v>
      </c>
      <c r="O16" s="239">
        <f>1+($O$12/100)</f>
        <v>1.07</v>
      </c>
      <c r="P16" s="244">
        <f>ROUND(N16*O16,4)</f>
        <v>1.2726</v>
      </c>
      <c r="S16" s="215"/>
      <c r="T16" s="232">
        <v>9</v>
      </c>
      <c r="U16" s="215"/>
    </row>
    <row r="17" spans="4:21">
      <c r="D17" s="245">
        <v>1</v>
      </c>
      <c r="E17" s="246">
        <v>12.266</v>
      </c>
      <c r="F17" s="247">
        <v>6</v>
      </c>
      <c r="G17" s="247">
        <v>3</v>
      </c>
      <c r="H17" s="248">
        <f t="shared" ref="H17:H39" si="0">$K$11</f>
        <v>0</v>
      </c>
      <c r="I17" s="248">
        <f t="shared" ref="I17:I39" si="1">$K$12</f>
        <v>0</v>
      </c>
      <c r="J17" s="249">
        <f t="shared" ref="J17:J39" si="2">$O$11</f>
        <v>7</v>
      </c>
      <c r="K17" s="246">
        <f t="shared" ref="K17:K39" si="3">(-1)*(J17/12)*((I17/100)+((F17+G17-1)*(H17/100))-(((H17+I17)/100)*((F17+1)/2))-(G17-1))</f>
        <v>1.1666666666666667</v>
      </c>
      <c r="L17" s="246">
        <v>5.5</v>
      </c>
      <c r="M17" s="246">
        <f t="shared" ref="M17:M39" si="4">E17+K17+L17</f>
        <v>18.932666666666666</v>
      </c>
      <c r="N17" s="250">
        <f t="shared" ref="N17:N39" si="5">1+(M17/100)</f>
        <v>1.1893266666666666</v>
      </c>
      <c r="O17" s="246">
        <f t="shared" ref="O17:O39" si="6">1+($O$12/100)</f>
        <v>1.07</v>
      </c>
      <c r="P17" s="251">
        <f t="shared" ref="P17:P39" si="7">ROUND(N17*O17,4)</f>
        <v>1.2726</v>
      </c>
      <c r="S17" s="215"/>
      <c r="T17" s="232">
        <v>10</v>
      </c>
      <c r="U17" s="215"/>
    </row>
    <row r="18" spans="4:21">
      <c r="D18" s="245">
        <v>2</v>
      </c>
      <c r="E18" s="246">
        <v>12.0383</v>
      </c>
      <c r="F18" s="247">
        <v>9</v>
      </c>
      <c r="G18" s="247">
        <v>3</v>
      </c>
      <c r="H18" s="248">
        <f t="shared" si="0"/>
        <v>0</v>
      </c>
      <c r="I18" s="248">
        <f t="shared" si="1"/>
        <v>0</v>
      </c>
      <c r="J18" s="249">
        <f t="shared" si="2"/>
        <v>7</v>
      </c>
      <c r="K18" s="246">
        <f t="shared" si="3"/>
        <v>1.1666666666666667</v>
      </c>
      <c r="L18" s="246">
        <v>5.5</v>
      </c>
      <c r="M18" s="246">
        <f t="shared" si="4"/>
        <v>18.704966666666664</v>
      </c>
      <c r="N18" s="250">
        <f t="shared" si="5"/>
        <v>1.1870496666666666</v>
      </c>
      <c r="O18" s="246">
        <f t="shared" si="6"/>
        <v>1.07</v>
      </c>
      <c r="P18" s="251">
        <f t="shared" si="7"/>
        <v>1.2701</v>
      </c>
    </row>
    <row r="19" spans="4:21">
      <c r="D19" s="245">
        <v>5</v>
      </c>
      <c r="E19" s="246">
        <v>11.94</v>
      </c>
      <c r="F19" s="247">
        <v>12</v>
      </c>
      <c r="G19" s="247">
        <v>3</v>
      </c>
      <c r="H19" s="248">
        <f t="shared" si="0"/>
        <v>0</v>
      </c>
      <c r="I19" s="248">
        <f t="shared" si="1"/>
        <v>0</v>
      </c>
      <c r="J19" s="249">
        <f t="shared" si="2"/>
        <v>7</v>
      </c>
      <c r="K19" s="246">
        <f t="shared" si="3"/>
        <v>1.1666666666666667</v>
      </c>
      <c r="L19" s="246">
        <v>5.5</v>
      </c>
      <c r="M19" s="246">
        <f t="shared" si="4"/>
        <v>18.606666666666666</v>
      </c>
      <c r="N19" s="250">
        <f t="shared" si="5"/>
        <v>1.1860666666666666</v>
      </c>
      <c r="O19" s="246">
        <f t="shared" si="6"/>
        <v>1.07</v>
      </c>
      <c r="P19" s="251">
        <f t="shared" si="7"/>
        <v>1.2690999999999999</v>
      </c>
    </row>
    <row r="20" spans="4:21">
      <c r="D20" s="245">
        <v>10</v>
      </c>
      <c r="E20" s="246">
        <v>11.7523</v>
      </c>
      <c r="F20" s="247">
        <v>15</v>
      </c>
      <c r="G20" s="247">
        <v>3</v>
      </c>
      <c r="H20" s="248">
        <f t="shared" si="0"/>
        <v>0</v>
      </c>
      <c r="I20" s="248">
        <f t="shared" si="1"/>
        <v>0</v>
      </c>
      <c r="J20" s="249">
        <f t="shared" si="2"/>
        <v>7</v>
      </c>
      <c r="K20" s="246">
        <f t="shared" si="3"/>
        <v>1.1666666666666667</v>
      </c>
      <c r="L20" s="246">
        <v>5</v>
      </c>
      <c r="M20" s="246">
        <f t="shared" si="4"/>
        <v>17.918966666666666</v>
      </c>
      <c r="N20" s="250">
        <f t="shared" si="5"/>
        <v>1.1791896666666666</v>
      </c>
      <c r="O20" s="246">
        <f t="shared" si="6"/>
        <v>1.07</v>
      </c>
      <c r="P20" s="251">
        <f t="shared" si="7"/>
        <v>1.2617</v>
      </c>
    </row>
    <row r="21" spans="4:21">
      <c r="D21" s="245">
        <v>15</v>
      </c>
      <c r="E21" s="246">
        <v>8.1312999999999995</v>
      </c>
      <c r="F21" s="247">
        <v>15</v>
      </c>
      <c r="G21" s="247">
        <v>3</v>
      </c>
      <c r="H21" s="248">
        <f t="shared" si="0"/>
        <v>0</v>
      </c>
      <c r="I21" s="248">
        <f t="shared" si="1"/>
        <v>0</v>
      </c>
      <c r="J21" s="249">
        <f t="shared" si="2"/>
        <v>7</v>
      </c>
      <c r="K21" s="246">
        <f t="shared" si="3"/>
        <v>1.1666666666666667</v>
      </c>
      <c r="L21" s="246">
        <v>5</v>
      </c>
      <c r="M21" s="246">
        <f t="shared" si="4"/>
        <v>14.297966666666666</v>
      </c>
      <c r="N21" s="250">
        <f t="shared" si="5"/>
        <v>1.1429796666666667</v>
      </c>
      <c r="O21" s="246">
        <f t="shared" si="6"/>
        <v>1.07</v>
      </c>
      <c r="P21" s="251">
        <f t="shared" si="7"/>
        <v>1.2230000000000001</v>
      </c>
    </row>
    <row r="22" spans="4:21">
      <c r="D22" s="245">
        <v>20</v>
      </c>
      <c r="E22" s="246">
        <v>8.1222999999999992</v>
      </c>
      <c r="F22" s="247">
        <v>16</v>
      </c>
      <c r="G22" s="247">
        <v>3</v>
      </c>
      <c r="H22" s="248">
        <f t="shared" si="0"/>
        <v>0</v>
      </c>
      <c r="I22" s="248">
        <f t="shared" si="1"/>
        <v>0</v>
      </c>
      <c r="J22" s="249">
        <f t="shared" si="2"/>
        <v>7</v>
      </c>
      <c r="K22" s="246">
        <f t="shared" si="3"/>
        <v>1.1666666666666667</v>
      </c>
      <c r="L22" s="246">
        <v>5</v>
      </c>
      <c r="M22" s="246">
        <f t="shared" si="4"/>
        <v>14.288966666666665</v>
      </c>
      <c r="N22" s="250">
        <f t="shared" si="5"/>
        <v>1.1428896666666666</v>
      </c>
      <c r="O22" s="246">
        <f t="shared" si="6"/>
        <v>1.07</v>
      </c>
      <c r="P22" s="251">
        <f t="shared" si="7"/>
        <v>1.2229000000000001</v>
      </c>
    </row>
    <row r="23" spans="4:21">
      <c r="D23" s="245">
        <v>25</v>
      </c>
      <c r="E23" s="246">
        <v>8.1006</v>
      </c>
      <c r="F23" s="247">
        <v>16</v>
      </c>
      <c r="G23" s="247">
        <v>3</v>
      </c>
      <c r="H23" s="248">
        <f t="shared" si="0"/>
        <v>0</v>
      </c>
      <c r="I23" s="248">
        <f t="shared" si="1"/>
        <v>0</v>
      </c>
      <c r="J23" s="249">
        <f t="shared" si="2"/>
        <v>7</v>
      </c>
      <c r="K23" s="246">
        <f t="shared" si="3"/>
        <v>1.1666666666666667</v>
      </c>
      <c r="L23" s="246">
        <v>4.5</v>
      </c>
      <c r="M23" s="246">
        <f t="shared" si="4"/>
        <v>13.767266666666666</v>
      </c>
      <c r="N23" s="250">
        <f t="shared" si="5"/>
        <v>1.1376726666666666</v>
      </c>
      <c r="O23" s="246">
        <f t="shared" si="6"/>
        <v>1.07</v>
      </c>
      <c r="P23" s="251">
        <f t="shared" si="7"/>
        <v>1.2173</v>
      </c>
    </row>
    <row r="24" spans="4:21">
      <c r="D24" s="245">
        <v>30</v>
      </c>
      <c r="E24" s="246">
        <v>7.4490999999999996</v>
      </c>
      <c r="F24" s="247">
        <v>17</v>
      </c>
      <c r="G24" s="247">
        <v>3</v>
      </c>
      <c r="H24" s="248">
        <f t="shared" si="0"/>
        <v>0</v>
      </c>
      <c r="I24" s="248">
        <f t="shared" si="1"/>
        <v>0</v>
      </c>
      <c r="J24" s="249">
        <f t="shared" si="2"/>
        <v>7</v>
      </c>
      <c r="K24" s="246">
        <f t="shared" si="3"/>
        <v>1.1666666666666667</v>
      </c>
      <c r="L24" s="246">
        <v>4.5</v>
      </c>
      <c r="M24" s="246">
        <f t="shared" si="4"/>
        <v>13.115766666666666</v>
      </c>
      <c r="N24" s="250">
        <f t="shared" si="5"/>
        <v>1.1311576666666667</v>
      </c>
      <c r="O24" s="246">
        <f t="shared" si="6"/>
        <v>1.07</v>
      </c>
      <c r="P24" s="251">
        <f t="shared" si="7"/>
        <v>1.2102999999999999</v>
      </c>
    </row>
    <row r="25" spans="4:21">
      <c r="D25" s="245">
        <v>40</v>
      </c>
      <c r="E25" s="246">
        <v>7.2249999999999996</v>
      </c>
      <c r="F25" s="247">
        <v>17</v>
      </c>
      <c r="G25" s="247">
        <v>3</v>
      </c>
      <c r="H25" s="248">
        <f t="shared" si="0"/>
        <v>0</v>
      </c>
      <c r="I25" s="248">
        <f t="shared" si="1"/>
        <v>0</v>
      </c>
      <c r="J25" s="249">
        <f t="shared" si="2"/>
        <v>7</v>
      </c>
      <c r="K25" s="246">
        <f t="shared" si="3"/>
        <v>1.1666666666666667</v>
      </c>
      <c r="L25" s="246">
        <v>4.5</v>
      </c>
      <c r="M25" s="246">
        <f t="shared" si="4"/>
        <v>12.891666666666666</v>
      </c>
      <c r="N25" s="250">
        <f t="shared" si="5"/>
        <v>1.1289166666666666</v>
      </c>
      <c r="O25" s="246">
        <f t="shared" si="6"/>
        <v>1.07</v>
      </c>
      <c r="P25" s="251">
        <f t="shared" si="7"/>
        <v>1.2079</v>
      </c>
    </row>
    <row r="26" spans="4:21">
      <c r="D26" s="245">
        <v>50</v>
      </c>
      <c r="E26" s="246">
        <v>7.2202000000000002</v>
      </c>
      <c r="F26" s="247">
        <v>18</v>
      </c>
      <c r="G26" s="247">
        <v>3</v>
      </c>
      <c r="H26" s="248">
        <f t="shared" si="0"/>
        <v>0</v>
      </c>
      <c r="I26" s="248">
        <f t="shared" si="1"/>
        <v>0</v>
      </c>
      <c r="J26" s="249">
        <f t="shared" si="2"/>
        <v>7</v>
      </c>
      <c r="K26" s="246">
        <f t="shared" si="3"/>
        <v>1.1666666666666667</v>
      </c>
      <c r="L26" s="246">
        <v>4.5</v>
      </c>
      <c r="M26" s="246">
        <f t="shared" si="4"/>
        <v>12.886866666666666</v>
      </c>
      <c r="N26" s="250">
        <f t="shared" si="5"/>
        <v>1.1288686666666667</v>
      </c>
      <c r="O26" s="246">
        <f t="shared" si="6"/>
        <v>1.07</v>
      </c>
      <c r="P26" s="251">
        <f t="shared" si="7"/>
        <v>1.2079</v>
      </c>
    </row>
    <row r="27" spans="4:21">
      <c r="D27" s="245">
        <v>60</v>
      </c>
      <c r="E27" s="246">
        <v>6.7961</v>
      </c>
      <c r="F27" s="247">
        <v>18</v>
      </c>
      <c r="G27" s="247">
        <v>3</v>
      </c>
      <c r="H27" s="248">
        <f t="shared" si="0"/>
        <v>0</v>
      </c>
      <c r="I27" s="248">
        <f t="shared" si="1"/>
        <v>0</v>
      </c>
      <c r="J27" s="249">
        <f t="shared" si="2"/>
        <v>7</v>
      </c>
      <c r="K27" s="246">
        <f t="shared" si="3"/>
        <v>1.1666666666666667</v>
      </c>
      <c r="L27" s="246">
        <v>4</v>
      </c>
      <c r="M27" s="246">
        <f t="shared" si="4"/>
        <v>11.962766666666667</v>
      </c>
      <c r="N27" s="250">
        <f t="shared" si="5"/>
        <v>1.1196276666666667</v>
      </c>
      <c r="O27" s="246">
        <f t="shared" si="6"/>
        <v>1.07</v>
      </c>
      <c r="P27" s="251">
        <f t="shared" si="7"/>
        <v>1.198</v>
      </c>
    </row>
    <row r="28" spans="4:21">
      <c r="D28" s="245">
        <v>70</v>
      </c>
      <c r="E28" s="246">
        <v>6.7758000000000003</v>
      </c>
      <c r="F28" s="247">
        <v>20</v>
      </c>
      <c r="G28" s="247">
        <v>3</v>
      </c>
      <c r="H28" s="248">
        <f t="shared" si="0"/>
        <v>0</v>
      </c>
      <c r="I28" s="248">
        <f t="shared" si="1"/>
        <v>0</v>
      </c>
      <c r="J28" s="249">
        <f t="shared" si="2"/>
        <v>7</v>
      </c>
      <c r="K28" s="246">
        <f t="shared" si="3"/>
        <v>1.1666666666666667</v>
      </c>
      <c r="L28" s="246">
        <v>4</v>
      </c>
      <c r="M28" s="246">
        <f t="shared" si="4"/>
        <v>11.942466666666668</v>
      </c>
      <c r="N28" s="250">
        <f t="shared" si="5"/>
        <v>1.1194246666666667</v>
      </c>
      <c r="O28" s="246">
        <f t="shared" si="6"/>
        <v>1.07</v>
      </c>
      <c r="P28" s="251">
        <f t="shared" si="7"/>
        <v>1.1978</v>
      </c>
    </row>
    <row r="29" spans="4:21">
      <c r="D29" s="245">
        <v>80</v>
      </c>
      <c r="E29" s="246">
        <v>6.7758000000000003</v>
      </c>
      <c r="F29" s="247">
        <v>20</v>
      </c>
      <c r="G29" s="247">
        <v>3</v>
      </c>
      <c r="H29" s="248">
        <f t="shared" si="0"/>
        <v>0</v>
      </c>
      <c r="I29" s="248">
        <f t="shared" si="1"/>
        <v>0</v>
      </c>
      <c r="J29" s="249">
        <f t="shared" si="2"/>
        <v>7</v>
      </c>
      <c r="K29" s="246">
        <f t="shared" si="3"/>
        <v>1.1666666666666667</v>
      </c>
      <c r="L29" s="246">
        <v>4</v>
      </c>
      <c r="M29" s="246">
        <f t="shared" si="4"/>
        <v>11.942466666666668</v>
      </c>
      <c r="N29" s="250">
        <f t="shared" si="5"/>
        <v>1.1194246666666667</v>
      </c>
      <c r="O29" s="246">
        <f t="shared" si="6"/>
        <v>1.07</v>
      </c>
      <c r="P29" s="251">
        <f t="shared" si="7"/>
        <v>1.1978</v>
      </c>
    </row>
    <row r="30" spans="4:21">
      <c r="D30" s="245">
        <v>90</v>
      </c>
      <c r="E30" s="246">
        <v>6.5411999999999999</v>
      </c>
      <c r="F30" s="247">
        <v>20</v>
      </c>
      <c r="G30" s="247">
        <v>3</v>
      </c>
      <c r="H30" s="248">
        <f t="shared" si="0"/>
        <v>0</v>
      </c>
      <c r="I30" s="248">
        <f t="shared" si="1"/>
        <v>0</v>
      </c>
      <c r="J30" s="249">
        <f t="shared" si="2"/>
        <v>7</v>
      </c>
      <c r="K30" s="246">
        <f t="shared" si="3"/>
        <v>1.1666666666666667</v>
      </c>
      <c r="L30" s="246">
        <v>4</v>
      </c>
      <c r="M30" s="246">
        <f t="shared" si="4"/>
        <v>11.707866666666668</v>
      </c>
      <c r="N30" s="250">
        <f t="shared" si="5"/>
        <v>1.1170786666666668</v>
      </c>
      <c r="O30" s="246">
        <f t="shared" si="6"/>
        <v>1.07</v>
      </c>
      <c r="P30" s="251">
        <f t="shared" si="7"/>
        <v>1.1953</v>
      </c>
    </row>
    <row r="31" spans="4:21">
      <c r="D31" s="245">
        <v>100</v>
      </c>
      <c r="E31" s="246">
        <v>6.5411999999999999</v>
      </c>
      <c r="F31" s="247">
        <v>20</v>
      </c>
      <c r="G31" s="247">
        <v>3</v>
      </c>
      <c r="H31" s="248">
        <f t="shared" si="0"/>
        <v>0</v>
      </c>
      <c r="I31" s="248">
        <f t="shared" si="1"/>
        <v>0</v>
      </c>
      <c r="J31" s="249">
        <f t="shared" si="2"/>
        <v>7</v>
      </c>
      <c r="K31" s="246">
        <f t="shared" si="3"/>
        <v>1.1666666666666667</v>
      </c>
      <c r="L31" s="246">
        <v>4</v>
      </c>
      <c r="M31" s="246">
        <f t="shared" si="4"/>
        <v>11.707866666666668</v>
      </c>
      <c r="N31" s="250">
        <f t="shared" si="5"/>
        <v>1.1170786666666668</v>
      </c>
      <c r="O31" s="246">
        <f t="shared" si="6"/>
        <v>1.07</v>
      </c>
      <c r="P31" s="251">
        <f t="shared" si="7"/>
        <v>1.1953</v>
      </c>
    </row>
    <row r="32" spans="4:21">
      <c r="D32" s="245">
        <v>150</v>
      </c>
      <c r="E32" s="246">
        <v>6.5330000000000004</v>
      </c>
      <c r="F32" s="247">
        <v>22</v>
      </c>
      <c r="G32" s="247">
        <v>3</v>
      </c>
      <c r="H32" s="248">
        <f t="shared" si="0"/>
        <v>0</v>
      </c>
      <c r="I32" s="248">
        <f t="shared" si="1"/>
        <v>0</v>
      </c>
      <c r="J32" s="249">
        <f t="shared" si="2"/>
        <v>7</v>
      </c>
      <c r="K32" s="246">
        <f t="shared" si="3"/>
        <v>1.1666666666666667</v>
      </c>
      <c r="L32" s="246">
        <v>4</v>
      </c>
      <c r="M32" s="246">
        <f t="shared" si="4"/>
        <v>11.699666666666667</v>
      </c>
      <c r="N32" s="250">
        <f t="shared" si="5"/>
        <v>1.1169966666666666</v>
      </c>
      <c r="O32" s="246">
        <f t="shared" si="6"/>
        <v>1.07</v>
      </c>
      <c r="P32" s="251">
        <f t="shared" si="7"/>
        <v>1.1952</v>
      </c>
    </row>
    <row r="33" spans="4:16">
      <c r="D33" s="245">
        <v>200</v>
      </c>
      <c r="E33" s="246">
        <v>6.5224000000000002</v>
      </c>
      <c r="F33" s="247">
        <v>24</v>
      </c>
      <c r="G33" s="247">
        <v>3</v>
      </c>
      <c r="H33" s="248">
        <f t="shared" si="0"/>
        <v>0</v>
      </c>
      <c r="I33" s="248">
        <f t="shared" si="1"/>
        <v>0</v>
      </c>
      <c r="J33" s="249">
        <f t="shared" si="2"/>
        <v>7</v>
      </c>
      <c r="K33" s="246">
        <f t="shared" si="3"/>
        <v>1.1666666666666667</v>
      </c>
      <c r="L33" s="246">
        <v>4</v>
      </c>
      <c r="M33" s="246">
        <f t="shared" si="4"/>
        <v>11.689066666666667</v>
      </c>
      <c r="N33" s="250">
        <f t="shared" si="5"/>
        <v>1.1168906666666667</v>
      </c>
      <c r="O33" s="246">
        <f t="shared" si="6"/>
        <v>1.07</v>
      </c>
      <c r="P33" s="251">
        <f t="shared" si="7"/>
        <v>1.1951000000000001</v>
      </c>
    </row>
    <row r="34" spans="4:16">
      <c r="D34" s="245">
        <v>250</v>
      </c>
      <c r="E34" s="246">
        <v>6.2710999999999997</v>
      </c>
      <c r="F34" s="247">
        <v>28</v>
      </c>
      <c r="G34" s="247">
        <v>3</v>
      </c>
      <c r="H34" s="248">
        <f t="shared" si="0"/>
        <v>0</v>
      </c>
      <c r="I34" s="248">
        <f t="shared" si="1"/>
        <v>0</v>
      </c>
      <c r="J34" s="249">
        <f t="shared" si="2"/>
        <v>7</v>
      </c>
      <c r="K34" s="246">
        <f t="shared" si="3"/>
        <v>1.1666666666666667</v>
      </c>
      <c r="L34" s="246">
        <v>4</v>
      </c>
      <c r="M34" s="246">
        <f t="shared" si="4"/>
        <v>11.437766666666667</v>
      </c>
      <c r="N34" s="250">
        <f t="shared" si="5"/>
        <v>1.1143776666666667</v>
      </c>
      <c r="O34" s="246">
        <f t="shared" si="6"/>
        <v>1.07</v>
      </c>
      <c r="P34" s="251">
        <f t="shared" si="7"/>
        <v>1.1923999999999999</v>
      </c>
    </row>
    <row r="35" spans="4:16">
      <c r="D35" s="245">
        <v>300</v>
      </c>
      <c r="E35" s="246">
        <v>6.2679</v>
      </c>
      <c r="F35" s="247">
        <v>30</v>
      </c>
      <c r="G35" s="247">
        <v>3</v>
      </c>
      <c r="H35" s="248">
        <f t="shared" si="0"/>
        <v>0</v>
      </c>
      <c r="I35" s="248">
        <f t="shared" si="1"/>
        <v>0</v>
      </c>
      <c r="J35" s="249">
        <f t="shared" si="2"/>
        <v>7</v>
      </c>
      <c r="K35" s="246">
        <f t="shared" si="3"/>
        <v>1.1666666666666667</v>
      </c>
      <c r="L35" s="246">
        <v>3.5</v>
      </c>
      <c r="M35" s="246">
        <f t="shared" si="4"/>
        <v>10.934566666666667</v>
      </c>
      <c r="N35" s="250">
        <f t="shared" si="5"/>
        <v>1.1093456666666666</v>
      </c>
      <c r="O35" s="246">
        <f t="shared" si="6"/>
        <v>1.07</v>
      </c>
      <c r="P35" s="251">
        <f t="shared" si="7"/>
        <v>1.1870000000000001</v>
      </c>
    </row>
    <row r="36" spans="4:16">
      <c r="D36" s="245">
        <v>350</v>
      </c>
      <c r="E36" s="246">
        <v>6.1909000000000001</v>
      </c>
      <c r="F36" s="247">
        <v>32</v>
      </c>
      <c r="G36" s="247">
        <v>3</v>
      </c>
      <c r="H36" s="248">
        <f t="shared" si="0"/>
        <v>0</v>
      </c>
      <c r="I36" s="248">
        <f t="shared" si="1"/>
        <v>0</v>
      </c>
      <c r="J36" s="249">
        <f t="shared" si="2"/>
        <v>7</v>
      </c>
      <c r="K36" s="246">
        <f t="shared" si="3"/>
        <v>1.1666666666666667</v>
      </c>
      <c r="L36" s="246">
        <v>3.5</v>
      </c>
      <c r="M36" s="246">
        <f t="shared" si="4"/>
        <v>10.857566666666667</v>
      </c>
      <c r="N36" s="250">
        <f t="shared" si="5"/>
        <v>1.1085756666666666</v>
      </c>
      <c r="O36" s="246">
        <f t="shared" si="6"/>
        <v>1.07</v>
      </c>
      <c r="P36" s="251">
        <f t="shared" si="7"/>
        <v>1.1861999999999999</v>
      </c>
    </row>
    <row r="37" spans="4:16">
      <c r="D37" s="245">
        <v>400</v>
      </c>
      <c r="E37" s="246">
        <v>6.1657999999999999</v>
      </c>
      <c r="F37" s="247">
        <v>36</v>
      </c>
      <c r="G37" s="247">
        <v>3</v>
      </c>
      <c r="H37" s="248">
        <f t="shared" si="0"/>
        <v>0</v>
      </c>
      <c r="I37" s="248">
        <f t="shared" si="1"/>
        <v>0</v>
      </c>
      <c r="J37" s="249">
        <f t="shared" si="2"/>
        <v>7</v>
      </c>
      <c r="K37" s="246">
        <f t="shared" si="3"/>
        <v>1.1666666666666667</v>
      </c>
      <c r="L37" s="246">
        <v>3.5</v>
      </c>
      <c r="M37" s="246">
        <f t="shared" si="4"/>
        <v>10.832466666666667</v>
      </c>
      <c r="N37" s="250">
        <f t="shared" si="5"/>
        <v>1.1083246666666666</v>
      </c>
      <c r="O37" s="246">
        <f t="shared" si="6"/>
        <v>1.07</v>
      </c>
      <c r="P37" s="251">
        <f t="shared" si="7"/>
        <v>1.1859</v>
      </c>
    </row>
    <row r="38" spans="4:16">
      <c r="D38" s="245">
        <v>500</v>
      </c>
      <c r="E38" s="246">
        <v>6.1657999999999999</v>
      </c>
      <c r="F38" s="247">
        <v>36</v>
      </c>
      <c r="G38" s="247">
        <v>3</v>
      </c>
      <c r="H38" s="248">
        <f t="shared" si="0"/>
        <v>0</v>
      </c>
      <c r="I38" s="248">
        <f t="shared" si="1"/>
        <v>0</v>
      </c>
      <c r="J38" s="249">
        <f t="shared" si="2"/>
        <v>7</v>
      </c>
      <c r="K38" s="246">
        <f t="shared" si="3"/>
        <v>1.1666666666666667</v>
      </c>
      <c r="L38" s="246">
        <v>3.5</v>
      </c>
      <c r="M38" s="246">
        <f t="shared" si="4"/>
        <v>10.832466666666667</v>
      </c>
      <c r="N38" s="250">
        <f t="shared" si="5"/>
        <v>1.1083246666666666</v>
      </c>
      <c r="O38" s="246">
        <f t="shared" si="6"/>
        <v>1.07</v>
      </c>
      <c r="P38" s="251">
        <f t="shared" si="7"/>
        <v>1.1859</v>
      </c>
    </row>
    <row r="39" spans="4:16" ht="20.25" customHeight="1" thickBot="1">
      <c r="D39" s="252" t="s">
        <v>260</v>
      </c>
      <c r="E39" s="253">
        <v>5.5503</v>
      </c>
      <c r="F39" s="254">
        <v>40</v>
      </c>
      <c r="G39" s="254">
        <v>3</v>
      </c>
      <c r="H39" s="255">
        <f t="shared" si="0"/>
        <v>0</v>
      </c>
      <c r="I39" s="255">
        <f t="shared" si="1"/>
        <v>0</v>
      </c>
      <c r="J39" s="256">
        <f t="shared" si="2"/>
        <v>7</v>
      </c>
      <c r="K39" s="253">
        <f t="shared" si="3"/>
        <v>1.1666666666666667</v>
      </c>
      <c r="L39" s="253">
        <v>3.5</v>
      </c>
      <c r="M39" s="253">
        <f t="shared" si="4"/>
        <v>10.216966666666668</v>
      </c>
      <c r="N39" s="257">
        <f t="shared" si="5"/>
        <v>1.1021696666666667</v>
      </c>
      <c r="O39" s="253">
        <f t="shared" si="6"/>
        <v>1.07</v>
      </c>
      <c r="P39" s="258">
        <f t="shared" si="7"/>
        <v>1.1793</v>
      </c>
    </row>
    <row r="40" spans="4:16">
      <c r="D40" s="259" t="s">
        <v>6</v>
      </c>
      <c r="E40" s="260" t="s">
        <v>261</v>
      </c>
      <c r="F40" s="259"/>
      <c r="G40" s="259"/>
      <c r="H40" s="259"/>
      <c r="I40" s="259"/>
      <c r="J40" s="259"/>
      <c r="K40" s="260"/>
      <c r="L40" s="260"/>
      <c r="M40" s="260"/>
      <c r="N40" s="259"/>
      <c r="O40" s="259"/>
      <c r="P40" s="259"/>
    </row>
    <row r="41" spans="4:16" ht="21">
      <c r="D41" s="259"/>
      <c r="E41" s="260" t="s">
        <v>262</v>
      </c>
      <c r="F41" s="259"/>
      <c r="G41" s="259"/>
      <c r="H41" s="259"/>
      <c r="I41" s="259"/>
      <c r="J41" s="259"/>
      <c r="K41" s="260"/>
      <c r="L41" s="260"/>
      <c r="M41" s="260"/>
      <c r="N41" s="259"/>
      <c r="O41" s="259"/>
      <c r="P41" s="259"/>
    </row>
  </sheetData>
  <sheetProtection password="87BD" sheet="1" objects="1" scenarios="1" selectLockedCells="1"/>
  <mergeCells count="14">
    <mergeCell ref="D8:P8"/>
    <mergeCell ref="D9:P9"/>
    <mergeCell ref="D14:D15"/>
    <mergeCell ref="E14:M14"/>
    <mergeCell ref="N14:N15"/>
    <mergeCell ref="O14:O15"/>
    <mergeCell ref="P14:P15"/>
    <mergeCell ref="D6:E6"/>
    <mergeCell ref="N6:O6"/>
    <mergeCell ref="K2:P2"/>
    <mergeCell ref="L4:M4"/>
    <mergeCell ref="N4:O4"/>
    <mergeCell ref="L5:M5"/>
    <mergeCell ref="N5:O5"/>
  </mergeCells>
  <phoneticPr fontId="3" type="noConversion"/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errorTitle="ค่างานต้นทุน" error="ใส่ตัวเลขเท่านั้นครับ" promptTitle="ค่างานต้นทุน" prompt="ใส่ค่างานต้นทุน (ค่าวัสดุ+ค่าแรง)_x000a_ซึ่งยังไม่รวมค่า ภาษี กำไร ค่าดำเนินการ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/>
  </hyperlinks>
  <printOptions horizontalCentered="1"/>
  <pageMargins left="0.62" right="0.35" top="0.59" bottom="0.49" header="0.51181102362204722" footer="0.33"/>
  <pageSetup paperSize="9" scale="90" orientation="portrait" blackAndWhite="1" horizontalDpi="300" verticalDpi="300" r:id="rId2"/>
  <headerFooter>
    <oddFooter>&amp;Rwww.yotathai.net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ปร.4(ก)</vt:lpstr>
      <vt:lpstr>ปร.4(ข)</vt:lpstr>
      <vt:lpstr>ปร.4(พ)</vt:lpstr>
      <vt:lpstr>ปร.5</vt:lpstr>
      <vt:lpstr>ปร.6</vt:lpstr>
      <vt:lpstr>Factor F</vt:lpstr>
      <vt:lpstr>F_อาคาร</vt:lpstr>
      <vt:lpstr>F_อาคาร!Print_Area</vt:lpstr>
      <vt:lpstr>'Factor F'!Print_Area</vt:lpstr>
      <vt:lpstr>'ปร.4(ก)'!Print_Titles</vt:lpstr>
      <vt:lpstr>'ปร.4(ข)'!Print_Titles</vt:lpstr>
    </vt:vector>
  </TitlesOfParts>
  <Company>SK.Civil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sKzXP</cp:lastModifiedBy>
  <cp:lastPrinted>2018-12-19T05:43:08Z</cp:lastPrinted>
  <dcterms:created xsi:type="dcterms:W3CDTF">2012-02-29T01:43:10Z</dcterms:created>
  <dcterms:modified xsi:type="dcterms:W3CDTF">2019-01-07T04:17:40Z</dcterms:modified>
</cp:coreProperties>
</file>